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ravail\CAF 44 réaménag siège\PRO - DCE\Rendu\Corrections apportées - Rendu du 31.10.25\"/>
    </mc:Choice>
  </mc:AlternateContent>
  <xr:revisionPtr revIDLastSave="0" documentId="13_ncr:1_{471952DA-5C36-4EF6-95EC-EF7EECC4AAC5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G137" i="2"/>
  <c r="G135" i="2"/>
  <c r="K122" i="2"/>
  <c r="K117" i="2"/>
  <c r="K115" i="2"/>
  <c r="K110" i="2"/>
  <c r="K108" i="2"/>
  <c r="K103" i="2"/>
  <c r="K101" i="2"/>
  <c r="K95" i="2"/>
  <c r="K92" i="2"/>
  <c r="K87" i="2"/>
  <c r="K81" i="2"/>
  <c r="K78" i="2"/>
  <c r="G138" i="2" s="1"/>
  <c r="K75" i="2"/>
  <c r="K72" i="2"/>
  <c r="K64" i="2"/>
  <c r="K61" i="2"/>
  <c r="K58" i="2"/>
  <c r="K49" i="2"/>
  <c r="K46" i="2"/>
  <c r="K40" i="2"/>
  <c r="K37" i="2"/>
  <c r="K30" i="2"/>
  <c r="K27" i="2"/>
  <c r="K21" i="2"/>
  <c r="G142" i="2" s="1"/>
  <c r="K18" i="2"/>
  <c r="G85" i="1"/>
  <c r="G83" i="1"/>
  <c r="G81" i="1"/>
  <c r="G79" i="1"/>
  <c r="E71" i="1"/>
  <c r="E66" i="1"/>
  <c r="E62" i="1"/>
  <c r="E20" i="1"/>
  <c r="E11" i="1"/>
  <c r="G130" i="2" l="1"/>
  <c r="G129" i="2"/>
  <c r="G131" i="2" s="1"/>
  <c r="G141" i="2"/>
  <c r="G143" i="2" s="1"/>
  <c r="AA1" i="3" s="1"/>
  <c r="G136" i="2"/>
  <c r="AA37" i="3" l="1"/>
  <c r="AA33" i="3"/>
  <c r="AA3" i="3"/>
  <c r="AA4" i="3" s="1"/>
  <c r="AA32" i="3" l="1"/>
  <c r="AA15" i="3"/>
  <c r="AA5" i="3"/>
  <c r="AA42" i="3"/>
  <c r="AA12" i="3"/>
  <c r="AA27" i="3"/>
  <c r="AA24" i="3" l="1"/>
  <c r="AA23" i="3"/>
  <c r="AA13" i="3"/>
  <c r="AA18" i="3"/>
  <c r="AA19" i="3"/>
  <c r="AA6" i="3"/>
  <c r="AA46" i="3"/>
  <c r="AA28" i="3"/>
  <c r="AA29" i="3"/>
  <c r="AA16" i="3"/>
  <c r="AA7" i="3"/>
  <c r="AA9" i="3"/>
  <c r="AA94" i="3" l="1"/>
  <c r="AA90" i="3"/>
  <c r="AA30" i="3"/>
  <c r="AA17" i="3"/>
  <c r="AA82" i="3" s="1"/>
  <c r="AA11" i="3"/>
  <c r="AA21" i="3"/>
  <c r="AA38" i="3"/>
  <c r="AA41" i="3"/>
  <c r="AA95" i="3"/>
  <c r="AA91" i="3" s="1"/>
  <c r="AA35" i="3" s="1"/>
  <c r="AA20" i="3"/>
  <c r="AA69" i="3" s="1"/>
  <c r="AA34" i="3"/>
  <c r="AA50" i="3"/>
  <c r="AA10" i="3"/>
  <c r="AA73" i="3"/>
  <c r="AA93" i="3"/>
  <c r="AA89" i="3"/>
  <c r="AA85" i="3" s="1"/>
  <c r="AA80" i="3" s="1"/>
  <c r="AA72" i="3" s="1"/>
  <c r="AA64" i="3" s="1"/>
  <c r="AA56" i="3" s="1"/>
  <c r="AA44" i="3" s="1"/>
  <c r="AA14" i="3"/>
  <c r="AA65" i="3" s="1"/>
  <c r="AA57" i="3" s="1"/>
  <c r="AA45" i="3" s="1"/>
  <c r="AA26" i="3" s="1"/>
  <c r="AA47" i="3"/>
  <c r="AA86" i="3"/>
  <c r="AA81" i="3" s="1"/>
  <c r="AA74" i="3" s="1"/>
  <c r="AA66" i="3" s="1"/>
  <c r="AA58" i="3" s="1"/>
  <c r="AA48" i="3" s="1"/>
  <c r="AA43" i="3"/>
  <c r="AA96" i="3" l="1"/>
  <c r="AA92" i="3" s="1"/>
  <c r="AA22" i="3"/>
  <c r="AA71" i="3" s="1"/>
  <c r="AA63" i="3" s="1"/>
  <c r="AA55" i="3" s="1"/>
  <c r="AA40" i="3" s="1"/>
  <c r="AA25" i="3"/>
  <c r="AA61" i="3"/>
  <c r="AA53" i="3" s="1"/>
  <c r="AA36" i="3" s="1"/>
  <c r="AA83" i="3"/>
  <c r="AA76" i="3" s="1"/>
  <c r="AA68" i="3" s="1"/>
  <c r="AA60" i="3" s="1"/>
  <c r="AA52" i="3" s="1"/>
  <c r="AA51" i="3"/>
  <c r="AA87" i="3"/>
  <c r="AA77" i="3"/>
  <c r="AA75" i="3"/>
  <c r="AA67" i="3" s="1"/>
  <c r="AA59" i="3" s="1"/>
  <c r="AA49" i="3" s="1"/>
  <c r="AA31" i="3" s="1"/>
  <c r="AA39" i="3" l="1"/>
  <c r="AA88" i="3"/>
  <c r="AA84" i="3" s="1"/>
  <c r="AA78" i="3" s="1"/>
  <c r="AA70" i="3" s="1"/>
  <c r="AA62" i="3" s="1"/>
  <c r="AA54" i="3" s="1"/>
  <c r="AA98" i="3"/>
  <c r="AA2" i="3" s="1"/>
  <c r="D146" i="2" s="1"/>
  <c r="AA7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18" authorId="0" shapeId="0" xr:uid="{00000000-0006-0000-0100-000001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21" authorId="0" shapeId="0" xr:uid="{00000000-0006-0000-0100-000002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27" authorId="0" shapeId="0" xr:uid="{00000000-0006-0000-0100-000003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37" authorId="0" shapeId="0" xr:uid="{00000000-0006-0000-0100-000004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40" authorId="0" shapeId="0" xr:uid="{00000000-0006-0000-0100-000005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46" authorId="0" shapeId="0" xr:uid="{00000000-0006-0000-0100-000006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49" authorId="0" shapeId="0" xr:uid="{00000000-0006-0000-0100-000007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58" authorId="0" shapeId="0" xr:uid="{00000000-0006-0000-0100-000008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61" authorId="0" shapeId="0" xr:uid="{00000000-0006-0000-0100-000009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64" authorId="0" shapeId="0" xr:uid="{00000000-0006-0000-0100-00000A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72" authorId="0" shapeId="0" xr:uid="{00000000-0006-0000-0100-00000B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75" authorId="0" shapeId="0" xr:uid="{00000000-0006-0000-0100-00000C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78" authorId="0" shapeId="0" xr:uid="{00000000-0006-0000-0100-00000D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81" authorId="0" shapeId="0" xr:uid="{00000000-0006-0000-0100-00000E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87" authorId="0" shapeId="0" xr:uid="{00000000-0006-0000-0100-00000F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92" authorId="0" shapeId="0" xr:uid="{00000000-0006-0000-0100-000010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95" authorId="0" shapeId="0" xr:uid="{00000000-0006-0000-0100-000011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01" authorId="0" shapeId="0" xr:uid="{00000000-0006-0000-0100-000012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03" authorId="0" shapeId="0" xr:uid="{00000000-0006-0000-0100-000013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08" authorId="0" shapeId="0" xr:uid="{00000000-0006-0000-0100-000014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10" authorId="0" shapeId="0" xr:uid="{00000000-0006-0000-0100-000015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15" authorId="0" shapeId="0" xr:uid="{00000000-0006-0000-0100-000016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17" authorId="0" shapeId="0" xr:uid="{00000000-0006-0000-0100-000017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K122" authorId="0" shapeId="0" xr:uid="{00000000-0006-0000-0100-000018000000}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<sst xmlns="http://schemas.openxmlformats.org/spreadsheetml/2006/main" count="356" uniqueCount="243">
  <si>
    <t>Dossier</t>
  </si>
  <si>
    <t>Date</t>
  </si>
  <si>
    <t>Phase</t>
  </si>
  <si>
    <t>Indice</t>
  </si>
  <si>
    <t>MAITRE D'OUVRAGE
CAISSE D'ALLOCATIONS FAMILIALES DE LOIRE ATLANTIQUE
22 rue de Malville
44937 NANTES CEDEX 9</t>
  </si>
  <si>
    <t>ACOUSTICIEN : 
    DB ACOUSTIC
    20 rue de la Chevalerie
    49800 TRELAZE</t>
  </si>
  <si>
    <t>ECONOMISTE DE LA CONSTRUCTION : 
    CISA
    24 rue des champs de la ville
    Corné 49630 Loire-Authion</t>
  </si>
  <si>
    <t>BE STRUCTURE : 
    EVEN
    5 rue des Petites Maulévries
    BP 50714 - 49007 ANGERS CEDEX 01</t>
  </si>
  <si>
    <t>BE FLUIDES : 
    I2D CONSEIL
    14 rue Joseph Fourier
    49070 BEAUCOUZE</t>
  </si>
  <si>
    <t>ARCHITECTE : 
    BEE ARCHITECTURE
    10 place des Perrochères
    49120 CHEMILLE EN ANJOU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</si>
  <si>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</si>
  <si>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</si>
  <si>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</si>
  <si>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</si>
  <si>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</si>
  <si>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</si>
  <si>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</si>
  <si>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</si>
  <si>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</si>
  <si>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</si>
  <si>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</si>
  <si>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</si>
  <si>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</si>
  <si>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</si>
  <si>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</si>
  <si>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</si>
  <si>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</si>
  <si>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</si>
  <si>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</si>
  <si>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</si>
  <si>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</si>
  <si>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</si>
  <si>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</si>
  <si>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</si>
  <si>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</si>
  <si>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</si>
  <si>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</si>
  <si>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</si>
  <si>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</si>
  <si>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</si>
  <si>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</si>
  <si>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</si>
  <si>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n°2</t>
  </si>
  <si>
    <t>PLATRERIE</t>
  </si>
  <si>
    <t>3.&amp;</t>
  </si>
  <si>
    <t>2.2</t>
  </si>
  <si>
    <t>DESCRIPTION DES OUVRAGES</t>
  </si>
  <si>
    <t>2.2.1</t>
  </si>
  <si>
    <t>DEPOSE</t>
  </si>
  <si>
    <t>5.T</t>
  </si>
  <si>
    <t>5.&amp;</t>
  </si>
  <si>
    <t>2.2.2</t>
  </si>
  <si>
    <t>APPROVISIONNEMENTS - EVACUATIONS</t>
  </si>
  <si>
    <t>2.2.3</t>
  </si>
  <si>
    <t>DOUBLAGE ET CLOISONS</t>
  </si>
  <si>
    <t>4.T</t>
  </si>
  <si>
    <t>2.2.3.1</t>
  </si>
  <si>
    <t>DOUBLAGE :</t>
  </si>
  <si>
    <t>2.2.3.1.1</t>
  </si>
  <si>
    <t>Contre cloison (R+2 phase 3)</t>
  </si>
  <si>
    <t>Unité</t>
  </si>
  <si>
    <t>9.L</t>
  </si>
  <si>
    <t xml:space="preserve">Localisation : 
Doublage sur la salle de réunion de 18 pers, au droit des sanitaires
Doublage sur la Bulle N°1 de 4/6 pers, au droit des sanitaires
</t>
  </si>
  <si>
    <t>9.&amp;</t>
  </si>
  <si>
    <t>2.2.3.1.2</t>
  </si>
  <si>
    <t>Contre cloison (R+3 phase 4)</t>
  </si>
  <si>
    <t xml:space="preserve">Localisation : 
Doublage sur la salle de réunion de 16 pers, au droit des sanitaires
Doublage sur la Bulle N°8 de 6/8 pers, au droit des sanitaires
</t>
  </si>
  <si>
    <t>2.2.3.2</t>
  </si>
  <si>
    <t>PLAQUES DE PLATRE COLLEES :</t>
  </si>
  <si>
    <t>2.2.3.2.1</t>
  </si>
  <si>
    <t>Plaques de 13 mm d'épaisseur collées (R+2 phase 3)</t>
  </si>
  <si>
    <t xml:space="preserve">Localisation : 
Au droit des murs existants sans doubles: 
- de la salle de réunion de 18 pers, cotre la cage d'escalier 21.05 et local repart 21.03
- de la salle de réunion N°3 de 8 pers, cotre le local repart 21.03
- Bulle N°1 de 4/6 Pers, cotre le local entretien 26.34
Au droit du poteau existant, de la salle de réunion N°3 de 8 pers
</t>
  </si>
  <si>
    <t>2.2.3.2.2</t>
  </si>
  <si>
    <t>H_MAA001</t>
  </si>
  <si>
    <t>Plaques de 13 mm d'épaisseur collées (R+3 phase 4)</t>
  </si>
  <si>
    <t xml:space="preserve">Localisation : 
Au droit des murs existants sans doubles: 
- de la salle de réunion de 16 pers, cotre la cage d'escalier
- de la salle de réunion de 14 pers, cotre les locaux: entretien 31.04, impression 31.05 et répartition 31.06
- Bulle N°8 de 6/8 Pers, cotre le local agence comptable 36.52
Au droit des poteaux existants, joint de dilatation à conserver:
- des 2 Salles de réunion de 16 pers
- des 2 bulles N°6 &amp; 7 de 2/4 pers
</t>
  </si>
  <si>
    <t>2.2.3.3</t>
  </si>
  <si>
    <t>CLOISONS COURANTES AVEC ISOLANT :</t>
  </si>
  <si>
    <t>2.2.3.3.1</t>
  </si>
  <si>
    <t>Cloison EI60 98/48 Placoplatre®  (avec isolation) - 47dB</t>
  </si>
  <si>
    <t>6.T</t>
  </si>
  <si>
    <t>2.2.3.3.1.1</t>
  </si>
  <si>
    <t>Cloison EI60 98/48 Placoplatre® 47dB (R+2 phase 3)</t>
  </si>
  <si>
    <t xml:space="preserve">Localisation : 
Cloisons entre la circulations et la salle de pause, y compris impostes au dessus des châssis et portes, 
 </t>
  </si>
  <si>
    <t>2.2.3.3.1.2</t>
  </si>
  <si>
    <t>PV pour parement phonique (R+2 phase 3)</t>
  </si>
  <si>
    <t xml:space="preserve">Localisation : 
A prévoir sur de la cloison entre la bulle N°2 de 6/8 pers et la salle de pause du R+2.
</t>
  </si>
  <si>
    <t>6.&amp;</t>
  </si>
  <si>
    <t>2.2.3.3.2</t>
  </si>
  <si>
    <t>Cloison EI60 98/48 Placoplatre® Duo'Tech (avec isolation) - 54dB</t>
  </si>
  <si>
    <t>2.2.3.3.2.1</t>
  </si>
  <si>
    <t>Cloison EI60 98/48 Placoplatre® Duo'Tech 54dB (R+2 phase 3)</t>
  </si>
  <si>
    <t xml:space="preserve">Localisation : 
Cloisons entre:
- salles de réunion / bulles N°4 &amp; 5
- les salles de réunions 
- bulles N°2 et la salle de pause
- circulation et les salles de réunions
- circulation et les bulles N°4-5 et 1
Cloison entre l'espace Tri/ Repro et la salle de réunion
Cloison du placard de l'espace Tri/ Repro
</t>
  </si>
  <si>
    <t>2.2.3.3.2.2</t>
  </si>
  <si>
    <t>Cloison EI60 98/48 Placoplatre® Duo'Tech 54dB (R+3 phase 4)</t>
  </si>
  <si>
    <t xml:space="preserve">Localisation : 
Cloisons entre:
- les salles de réunion / bulles N°6 &amp; 7
- les salles de réunions 
- les bulles N°6 &amp; 7
- circulation et les salles de réunions
- circulation et les bulles N°6 - 7 et 8
</t>
  </si>
  <si>
    <t>4.&amp;</t>
  </si>
  <si>
    <t>2.2.4</t>
  </si>
  <si>
    <t>ENCOFFREMENT</t>
  </si>
  <si>
    <t>2.2.4.1</t>
  </si>
  <si>
    <t>ENCOFFREMENT PLACO</t>
  </si>
  <si>
    <t>2.2.4.1.1</t>
  </si>
  <si>
    <t>Encoffrement R+1 phase N°1A</t>
  </si>
  <si>
    <t xml:space="preserve">Localisation : 
	Suivant plan, au droit du local COMITE SOCIAL et ECONOMIQUE (Cse) 17.58
</t>
  </si>
  <si>
    <t>2.2.4.1.2</t>
  </si>
  <si>
    <t>Encoffrement R+1 phase N°2</t>
  </si>
  <si>
    <t xml:space="preserve">Localisation : 
	Suivant plan, au droit 
- de la salle de formation 12.60
- de la plate-forme téléphonique 12.62
</t>
  </si>
  <si>
    <t>2.2.4.1.3</t>
  </si>
  <si>
    <t>Encoffrement R+3 phase N°4</t>
  </si>
  <si>
    <t xml:space="preserve">Localisation : 
	Suivant plan, au droit 
- des salles de réunions de 16 pers
</t>
  </si>
  <si>
    <t>2.2.5</t>
  </si>
  <si>
    <t xml:space="preserve">OUVRAGES DIVERS </t>
  </si>
  <si>
    <t>2.2.5.1</t>
  </si>
  <si>
    <t>RACCORD GARNISSAGE SUR EXISTANT :</t>
  </si>
  <si>
    <t>2.2.5.1.1</t>
  </si>
  <si>
    <t>H_NAB001</t>
  </si>
  <si>
    <t>Raccord avec les existants. (R+2 phase 3)</t>
  </si>
  <si>
    <t>ML</t>
  </si>
  <si>
    <t xml:space="preserve">Localisation : 
Suivant plan.
</t>
  </si>
  <si>
    <t>2.2.5.1.2</t>
  </si>
  <si>
    <t>Raccord avec les existants. (R+3 phase 4)</t>
  </si>
  <si>
    <t>2.2.5.1.3</t>
  </si>
  <si>
    <t>Garnissage (R+2 phase 3)</t>
  </si>
  <si>
    <t xml:space="preserve">Localisation : 
Suivant plan des réseaux fluides
</t>
  </si>
  <si>
    <t>2.2.5.1.4</t>
  </si>
  <si>
    <t>Garnissage (R+3 phase 4)</t>
  </si>
  <si>
    <t>2.2.5.2</t>
  </si>
  <si>
    <t>GARNISSAGE CF1H</t>
  </si>
  <si>
    <t>2.2.5.2.1</t>
  </si>
  <si>
    <t>Garnissage CF 1H</t>
  </si>
  <si>
    <t>2.2.5.3</t>
  </si>
  <si>
    <t>RENFORTS</t>
  </si>
  <si>
    <t>2.2.5.3.1</t>
  </si>
  <si>
    <t>Renforts (R+2 phase 3)</t>
  </si>
  <si>
    <t xml:space="preserve">Localisation : 
Suivant plan
</t>
  </si>
  <si>
    <t>2.2.5.3.2</t>
  </si>
  <si>
    <t>Renforts (R+3 phase 4)</t>
  </si>
  <si>
    <t>2.2.5.4</t>
  </si>
  <si>
    <t>BANDES ARMEES D'ANGLES :</t>
  </si>
  <si>
    <t>2.2.5.4.1</t>
  </si>
  <si>
    <t>H_NGA001</t>
  </si>
  <si>
    <t>Bande armée toute hauteur. (R+2 phase 3)</t>
  </si>
  <si>
    <t>2.2.5.4.2</t>
  </si>
  <si>
    <t>Bande armée toute hauteur. (R+3 phase 4)</t>
  </si>
  <si>
    <t>2.2.5.5</t>
  </si>
  <si>
    <t>POSE SEULE DE MENUISERIES ET TRAPPE INTERIEURES :</t>
  </si>
  <si>
    <t>2.2.5.5.1</t>
  </si>
  <si>
    <t>H_NHA999</t>
  </si>
  <si>
    <t>Pose toutes huisseries et bâtis confondus. (R+2 phase 3)</t>
  </si>
  <si>
    <t>2.2.5.5.2</t>
  </si>
  <si>
    <t>Pose toutes huisseries et bâtis confondus. (R+3 phase 4)</t>
  </si>
  <si>
    <t>2.2.5.6</t>
  </si>
  <si>
    <t>NETTOYAGE</t>
  </si>
  <si>
    <t>2.2.5.6.1</t>
  </si>
  <si>
    <t>Nettoyage (R+2 phase 3)</t>
  </si>
  <si>
    <t>2.2.5.6.2</t>
  </si>
  <si>
    <t>Nettoyage (R+3 phase 4)</t>
  </si>
  <si>
    <t>2.2.5.7</t>
  </si>
  <si>
    <t xml:space="preserve">D.O.E. - D.I.U.O. </t>
  </si>
  <si>
    <t>2.2.5.7.1</t>
  </si>
  <si>
    <t>DOE DIUO</t>
  </si>
  <si>
    <t>Total H.T. :</t>
  </si>
  <si>
    <t>Total T.V.A. (20%) :</t>
  </si>
  <si>
    <t>Total T.T.C. :</t>
  </si>
  <si>
    <t>RECAPITULATIF
Lot n°2 PLATRERIE</t>
  </si>
  <si>
    <t>RECAPITULATIF DES CHAPITRES</t>
  </si>
  <si>
    <t>2.2 - DESCRIPTION DES OUVRAGES</t>
  </si>
  <si>
    <t>- 2.2.3 - DOUBLAGE ET CLOISONS</t>
  </si>
  <si>
    <t>- 2.2.4 - ENCOFFREMENT</t>
  </si>
  <si>
    <t>- 2.2.5 - OUVRAGES DIVERS</t>
  </si>
  <si>
    <t>Total du lot PLATRERIE</t>
  </si>
  <si>
    <t xml:space="preserve">Soit en toutes lettres TTC : </t>
  </si>
  <si>
    <t>Fait à _________________________
le _____________________________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</si>
  <si>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</si>
  <si>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</si>
  <si>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</si>
  <si>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</si>
  <si>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</si>
  <si>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</si>
  <si>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</si>
  <si>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</si>
  <si>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</si>
  <si>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</si>
  <si>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</si>
  <si>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</si>
  <si>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</si>
  <si>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</si>
  <si>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</si>
  <si>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</si>
  <si>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</si>
  <si>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</si>
  <si>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</si>
  <si>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</si>
  <si>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</si>
  <si>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</si>
  <si>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</si>
  <si>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</si>
  <si>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</si>
  <si>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</si>
  <si>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</si>
  <si>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</si>
  <si>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</si>
  <si>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RÉNOVATION CAF LOIRE ATLANTIQUE</t>
  </si>
  <si>
    <t>31/10/2025</t>
  </si>
  <si>
    <t>DCE</t>
  </si>
  <si>
    <t>.</t>
  </si>
  <si>
    <t>22 rue de Malville</t>
  </si>
  <si>
    <t>44937 NANTES CEDEX 9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</si>
  <si>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</si>
  <si>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</si>
  <si>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</si>
  <si>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</si>
  <si>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</si>
  <si>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</si>
  <si>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</si>
  <si>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</si>
  <si>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</si>
  <si>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</si>
  <si>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</si>
  <si>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</si>
  <si>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</si>
  <si>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</si>
  <si>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</si>
  <si>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</si>
  <si>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</si>
  <si>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</si>
  <si>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</si>
  <si>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</si>
  <si>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</si>
  <si>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</si>
  <si>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</si>
  <si>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</si>
  <si>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</si>
  <si>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</si>
  <si>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</si>
  <si>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</si>
  <si>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</si>
  <si>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</si>
  <si>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</si>
  <si>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Quantité</t>
  </si>
  <si>
    <t>Prix unitaire</t>
  </si>
  <si>
    <t>Prix total</t>
  </si>
  <si>
    <t>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</si>
</sst>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\ [$€];[Red]\-#,##0.00\ [$€]"/>
    <numFmt numFmtId="166" formatCode="00000"/>
    <numFmt numFmtId="167" formatCode="0#&quot; &quot;##&quot; &quot;##&quot; &quot;##&quot; &quot;##"/>
  </numFmts>
  <fonts count="2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u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3" fillId="0" borderId="9" xfId="0" applyFont="1" applyBorder="1" applyAlignment="1">
      <alignment horizontal="right" vertical="top" wrapText="1"/>
    </xf>
    <xf numFmtId="164" fontId="13" fillId="0" borderId="9" xfId="0" applyNumberFormat="1" applyFont="1" applyBorder="1" applyAlignment="1">
      <alignment horizontal="right" vertical="top" wrapText="1"/>
    </xf>
    <xf numFmtId="4" fontId="14" fillId="0" borderId="12" xfId="0" applyNumberFormat="1" applyFont="1" applyBorder="1" applyAlignment="1" applyProtection="1">
      <alignment vertical="top" wrapText="1"/>
      <protection locked="0"/>
    </xf>
    <xf numFmtId="4" fontId="14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5" fillId="0" borderId="11" xfId="0" applyFont="1" applyBorder="1" applyAlignment="1">
      <alignment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6" fillId="0" borderId="11" xfId="0" applyFont="1" applyBorder="1" applyAlignment="1">
      <alignment vertical="top" wrapText="1"/>
    </xf>
    <xf numFmtId="3" fontId="13" fillId="0" borderId="9" xfId="0" applyNumberFormat="1" applyFont="1" applyBorder="1" applyAlignment="1">
      <alignment horizontal="right" vertical="top" wrapText="1"/>
    </xf>
    <xf numFmtId="0" fontId="20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5" fontId="6" fillId="0" borderId="12" xfId="0" applyNumberFormat="1" applyFont="1" applyBorder="1" applyAlignment="1" applyProtection="1">
      <alignment horizontal="right" vertical="top" wrapText="1"/>
      <protection locked="0"/>
    </xf>
    <xf numFmtId="165" fontId="6" fillId="0" borderId="9" xfId="0" applyNumberFormat="1" applyFont="1" applyBorder="1" applyAlignment="1">
      <alignment horizontal="right" vertical="top" wrapText="1"/>
    </xf>
    <xf numFmtId="0" fontId="12" fillId="0" borderId="9" xfId="0" applyFont="1" applyBorder="1" applyAlignment="1">
      <alignment horizontal="right" vertical="top" wrapText="1"/>
    </xf>
    <xf numFmtId="0" fontId="4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1" fillId="0" borderId="2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5" fontId="3" fillId="0" borderId="21" xfId="0" applyNumberFormat="1" applyFont="1" applyBorder="1" applyAlignment="1">
      <alignment vertical="top" wrapText="1"/>
    </xf>
    <xf numFmtId="165" fontId="1" fillId="0" borderId="21" xfId="0" applyNumberFormat="1" applyFont="1" applyBorder="1" applyAlignment="1">
      <alignment vertical="top" wrapText="1"/>
    </xf>
    <xf numFmtId="165" fontId="1" fillId="0" borderId="22" xfId="0" applyNumberFormat="1" applyFont="1" applyBorder="1" applyAlignment="1">
      <alignment vertical="top" wrapText="1"/>
    </xf>
    <xf numFmtId="0" fontId="21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0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5" fontId="3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5" fontId="1" fillId="0" borderId="19" xfId="0" applyNumberFormat="1" applyFont="1" applyBorder="1" applyAlignment="1">
      <alignment vertical="top" wrapText="1"/>
    </xf>
    <xf numFmtId="165" fontId="21" fillId="0" borderId="0" xfId="0" applyNumberFormat="1" applyFont="1" applyAlignment="1">
      <alignment horizontal="right" vertical="top" wrapText="1" indent="1"/>
    </xf>
    <xf numFmtId="165" fontId="21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left" vertical="top" wrapText="1" indent="1"/>
    </xf>
    <xf numFmtId="165" fontId="17" fillId="0" borderId="7" xfId="0" applyNumberFormat="1" applyFont="1" applyBorder="1" applyAlignment="1">
      <alignment horizontal="right" vertical="top" wrapText="1"/>
    </xf>
    <xf numFmtId="165" fontId="17" fillId="0" borderId="8" xfId="0" applyNumberFormat="1" applyFont="1" applyBorder="1" applyAlignment="1">
      <alignment horizontal="right" vertical="top" wrapText="1"/>
    </xf>
    <xf numFmtId="0" fontId="17" fillId="0" borderId="6" xfId="0" applyFont="1" applyBorder="1" applyAlignment="1">
      <alignment vertical="top" wrapText="1"/>
    </xf>
    <xf numFmtId="0" fontId="17" fillId="0" borderId="7" xfId="0" applyFont="1" applyBorder="1" applyAlignment="1">
      <alignment vertical="top" wrapText="1"/>
    </xf>
    <xf numFmtId="0" fontId="18" fillId="0" borderId="2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165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5" fontId="17" fillId="0" borderId="0" xfId="0" applyNumberFormat="1" applyFont="1" applyAlignment="1">
      <alignment horizontal="right" vertical="top" wrapText="1"/>
    </xf>
    <xf numFmtId="165" fontId="17" fillId="0" borderId="5" xfId="0" applyNumberFormat="1" applyFont="1" applyBorder="1" applyAlignment="1">
      <alignment horizontal="right" vertical="top" wrapText="1"/>
    </xf>
    <xf numFmtId="0" fontId="17" fillId="0" borderId="4" xfId="0" applyFont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0" fillId="0" borderId="0" xfId="0"/>
    <xf numFmtId="0" fontId="17" fillId="0" borderId="2" xfId="0" applyFont="1" applyBorder="1" applyAlignment="1">
      <alignment horizontal="right" vertical="top" wrapText="1"/>
    </xf>
    <xf numFmtId="0" fontId="17" fillId="0" borderId="3" xfId="0" applyFont="1" applyBorder="1" applyAlignment="1">
      <alignment horizontal="right" vertical="top" wrapText="1"/>
    </xf>
    <xf numFmtId="0" fontId="17" fillId="0" borderId="1" xfId="0" applyFont="1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6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6" fillId="0" borderId="9" xfId="0" applyFont="1" applyBorder="1" applyAlignment="1">
      <alignment vertical="top" wrapText="1"/>
    </xf>
    <xf numFmtId="167" fontId="6" fillId="0" borderId="12" xfId="0" applyNumberFormat="1" applyFont="1" applyBorder="1" applyAlignment="1" applyProtection="1">
      <alignment vertical="top" wrapText="1"/>
      <protection locked="0"/>
    </xf>
    <xf numFmtId="0" fontId="6" fillId="0" borderId="12" xfId="0" applyFont="1" applyBorder="1" applyAlignment="1" applyProtection="1">
      <alignment vertical="top" wrapText="1"/>
      <protection locked="0"/>
    </xf>
    <xf numFmtId="0" fontId="20" fillId="0" borderId="0" xfId="0" applyFont="1" applyAlignment="1">
      <alignment horizontal="center" vertical="top" wrapText="1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0" fontId="22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cid:bff68e8e-4898-4bf5-89a6-a6227d8c6faa@FRAP264.PROD.OUTLOOK.COM" TargetMode="External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2</xdr:row>
      <xdr:rowOff>80963</xdr:rowOff>
    </xdr:from>
    <xdr:to>
      <xdr:col>6</xdr:col>
      <xdr:colOff>527550</xdr:colOff>
      <xdr:row>8</xdr:row>
      <xdr:rowOff>31794</xdr:rowOff>
    </xdr:to>
    <xdr:pic>
      <xdr:nvPicPr>
        <xdr:cNvPr id="2" name="Picture 1" descr="{f416b19d-b90b-4f06-a924-320e71b324ac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0" y="309563"/>
          <a:ext cx="1080000" cy="636632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81</xdr:row>
      <xdr:rowOff>47625</xdr:rowOff>
    </xdr:from>
    <xdr:to>
      <xdr:col>1</xdr:col>
      <xdr:colOff>636587</xdr:colOff>
      <xdr:row>83</xdr:row>
      <xdr:rowOff>65249</xdr:rowOff>
    </xdr:to>
    <xdr:pic>
      <xdr:nvPicPr>
        <xdr:cNvPr id="4" name="Picture 3" descr="{db18fa89-d647-4d7d-97ff-621dd077fee9}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9305925"/>
          <a:ext cx="603250" cy="246224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72</xdr:row>
      <xdr:rowOff>95250</xdr:rowOff>
    </xdr:from>
    <xdr:to>
      <xdr:col>1</xdr:col>
      <xdr:colOff>636587</xdr:colOff>
      <xdr:row>78</xdr:row>
      <xdr:rowOff>23101</xdr:rowOff>
    </xdr:to>
    <xdr:pic>
      <xdr:nvPicPr>
        <xdr:cNvPr id="5" name="Picture 4" descr="{01a660bf-857a-4b5f-ae12-3a488b6cacbd}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8324850"/>
          <a:ext cx="603250" cy="613651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67</xdr:row>
      <xdr:rowOff>57150</xdr:rowOff>
    </xdr:from>
    <xdr:to>
      <xdr:col>1</xdr:col>
      <xdr:colOff>636587</xdr:colOff>
      <xdr:row>69</xdr:row>
      <xdr:rowOff>50891</xdr:rowOff>
    </xdr:to>
    <xdr:pic>
      <xdr:nvPicPr>
        <xdr:cNvPr id="6" name="Picture 5" descr="{32ff851c-283b-4ac0-a28c-9b289c183cb7}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863" y="7715250"/>
          <a:ext cx="603250" cy="222341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59</xdr:row>
      <xdr:rowOff>66675</xdr:rowOff>
    </xdr:from>
    <xdr:to>
      <xdr:col>1</xdr:col>
      <xdr:colOff>636587</xdr:colOff>
      <xdr:row>63</xdr:row>
      <xdr:rowOff>39451</xdr:rowOff>
    </xdr:to>
    <xdr:pic>
      <xdr:nvPicPr>
        <xdr:cNvPr id="7" name="Picture 6" descr="{e0e1a6a2-bab9-4ded-8708-aa5419e2c47e}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2863" y="6810375"/>
          <a:ext cx="603250" cy="429976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53</xdr:row>
      <xdr:rowOff>76200</xdr:rowOff>
    </xdr:from>
    <xdr:to>
      <xdr:col>1</xdr:col>
      <xdr:colOff>636587</xdr:colOff>
      <xdr:row>55</xdr:row>
      <xdr:rowOff>35898</xdr:rowOff>
    </xdr:to>
    <xdr:pic>
      <xdr:nvPicPr>
        <xdr:cNvPr id="8" name="Picture 7" descr="{25638afe-d1a5-4f4b-a415-2b7a4107ca53}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2863" y="6134100"/>
          <a:ext cx="603250" cy="188298"/>
        </a:xfrm>
        <a:prstGeom prst="rect">
          <a:avLst/>
        </a:prstGeom>
      </xdr:spPr>
    </xdr:pic>
    <xdr:clientData/>
  </xdr:twoCellAnchor>
  <xdr:twoCellAnchor>
    <xdr:from>
      <xdr:col>4</xdr:col>
      <xdr:colOff>425450</xdr:colOff>
      <xdr:row>26</xdr:row>
      <xdr:rowOff>57150</xdr:rowOff>
    </xdr:from>
    <xdr:to>
      <xdr:col>7</xdr:col>
      <xdr:colOff>763272</xdr:colOff>
      <xdr:row>43</xdr:row>
      <xdr:rowOff>59533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41BC6816-ECBB-47A6-A673-D614CA3FAB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500" y="3028950"/>
          <a:ext cx="3112772" cy="19454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tabSelected="1" workbookViewId="0">
      <selection activeCell="L35" sqref="L35"/>
    </sheetView>
  </sheetViews>
  <sheetFormatPr baseColWidth="10" defaultColWidth="8.7265625" defaultRowHeight="9" customHeight="1" x14ac:dyDescent="0.35"/>
  <cols>
    <col min="1" max="1" width="0.1796875" customWidth="1"/>
    <col min="2" max="2" width="10.1796875" customWidth="1"/>
    <col min="3" max="3" width="31.26953125" customWidth="1"/>
    <col min="4" max="4" width="2.26953125" customWidth="1"/>
    <col min="5" max="5" width="14.453125" customWidth="1"/>
    <col min="6" max="6" width="12.81640625" customWidth="1"/>
    <col min="7" max="7" width="12.453125" customWidth="1"/>
    <col min="8" max="8" width="14.54296875" customWidth="1"/>
    <col min="9" max="9" width="2.1796875" customWidth="1"/>
    <col min="10" max="69" width="10.7265625" customWidth="1"/>
  </cols>
  <sheetData>
    <row r="1" spans="2:9" ht="9" customHeight="1" x14ac:dyDescent="0.35">
      <c r="B1" s="1"/>
      <c r="C1" s="2"/>
      <c r="D1" s="3"/>
      <c r="E1" s="3"/>
      <c r="F1" s="3"/>
      <c r="G1" s="3"/>
      <c r="H1" s="3"/>
      <c r="I1" s="4"/>
    </row>
    <row r="2" spans="2:9" ht="9" customHeight="1" x14ac:dyDescent="0.35">
      <c r="B2" s="5"/>
      <c r="C2" s="6"/>
      <c r="D2" s="7"/>
      <c r="E2" s="59"/>
      <c r="F2" s="59"/>
      <c r="G2" s="59"/>
      <c r="H2" s="59"/>
      <c r="I2" s="8"/>
    </row>
    <row r="3" spans="2:9" ht="9" customHeight="1" x14ac:dyDescent="0.35">
      <c r="B3" s="5"/>
      <c r="C3" s="6"/>
      <c r="D3" s="7"/>
      <c r="E3" s="59"/>
      <c r="F3" s="59"/>
      <c r="G3" s="59"/>
      <c r="H3" s="59"/>
      <c r="I3" s="8"/>
    </row>
    <row r="4" spans="2:9" ht="9" customHeight="1" x14ac:dyDescent="0.35">
      <c r="B4" s="5"/>
      <c r="C4" s="6"/>
      <c r="D4" s="7"/>
      <c r="E4" s="59"/>
      <c r="F4" s="59"/>
      <c r="G4" s="59"/>
      <c r="H4" s="59"/>
      <c r="I4" s="8"/>
    </row>
    <row r="5" spans="2:9" ht="9" customHeight="1" x14ac:dyDescent="0.35">
      <c r="B5" s="5"/>
      <c r="C5" s="6"/>
      <c r="D5" s="7"/>
      <c r="E5" s="59"/>
      <c r="F5" s="59"/>
      <c r="G5" s="59"/>
      <c r="H5" s="59"/>
      <c r="I5" s="8"/>
    </row>
    <row r="6" spans="2:9" ht="9" customHeight="1" x14ac:dyDescent="0.35">
      <c r="B6" s="5"/>
      <c r="C6" s="6"/>
      <c r="D6" s="7"/>
      <c r="E6" s="59"/>
      <c r="F6" s="59"/>
      <c r="G6" s="59"/>
      <c r="H6" s="59"/>
      <c r="I6" s="8"/>
    </row>
    <row r="7" spans="2:9" ht="9" customHeight="1" x14ac:dyDescent="0.35">
      <c r="B7" s="5"/>
      <c r="C7" s="6"/>
      <c r="D7" s="7"/>
      <c r="E7" s="59"/>
      <c r="F7" s="59"/>
      <c r="G7" s="59"/>
      <c r="H7" s="59"/>
      <c r="I7" s="8"/>
    </row>
    <row r="8" spans="2:9" ht="9" customHeight="1" x14ac:dyDescent="0.35">
      <c r="B8" s="5"/>
      <c r="C8" s="6"/>
      <c r="D8" s="7"/>
      <c r="E8" s="59"/>
      <c r="F8" s="59"/>
      <c r="G8" s="59"/>
      <c r="H8" s="59"/>
      <c r="I8" s="8"/>
    </row>
    <row r="9" spans="2:9" ht="9" customHeight="1" x14ac:dyDescent="0.35">
      <c r="B9" s="5"/>
      <c r="C9" s="6"/>
      <c r="D9" s="7"/>
      <c r="E9" s="59"/>
      <c r="F9" s="59"/>
      <c r="G9" s="59"/>
      <c r="H9" s="59"/>
      <c r="I9" s="8"/>
    </row>
    <row r="10" spans="2:9" ht="9" customHeight="1" x14ac:dyDescent="0.35">
      <c r="B10" s="5"/>
      <c r="C10" s="6"/>
      <c r="D10" s="7"/>
      <c r="E10" s="59"/>
      <c r="F10" s="59"/>
      <c r="G10" s="59"/>
      <c r="H10" s="59"/>
      <c r="I10" s="8"/>
    </row>
    <row r="11" spans="2:9" ht="9" customHeight="1" x14ac:dyDescent="0.35">
      <c r="B11" s="5"/>
      <c r="C11" s="6"/>
      <c r="D11" s="7"/>
      <c r="E11" s="65" t="str">
        <f>IF(Paramètres!C5&lt;&gt;"",Paramètres!C5,"")</f>
        <v>RÉNOVATION CAF LOIRE ATLANTIQUE</v>
      </c>
      <c r="F11" s="65"/>
      <c r="G11" s="65"/>
      <c r="H11" s="65"/>
      <c r="I11" s="8"/>
    </row>
    <row r="12" spans="2:9" ht="9" customHeight="1" x14ac:dyDescent="0.35">
      <c r="B12" s="5"/>
      <c r="C12" s="6"/>
      <c r="D12" s="7"/>
      <c r="E12" s="65"/>
      <c r="F12" s="65"/>
      <c r="G12" s="65"/>
      <c r="H12" s="65"/>
      <c r="I12" s="8"/>
    </row>
    <row r="13" spans="2:9" ht="9" customHeight="1" x14ac:dyDescent="0.35">
      <c r="B13" s="5"/>
      <c r="C13" s="6"/>
      <c r="D13" s="7"/>
      <c r="E13" s="65"/>
      <c r="F13" s="65"/>
      <c r="G13" s="65"/>
      <c r="H13" s="65"/>
      <c r="I13" s="8"/>
    </row>
    <row r="14" spans="2:9" ht="9" customHeight="1" x14ac:dyDescent="0.35">
      <c r="B14" s="5"/>
      <c r="C14" s="6"/>
      <c r="D14" s="7"/>
      <c r="E14" s="65"/>
      <c r="F14" s="65"/>
      <c r="G14" s="65"/>
      <c r="H14" s="65"/>
      <c r="I14" s="8"/>
    </row>
    <row r="15" spans="2:9" ht="9" customHeight="1" x14ac:dyDescent="0.35">
      <c r="B15" s="5"/>
      <c r="C15" s="6"/>
      <c r="D15" s="7"/>
      <c r="E15" s="65"/>
      <c r="F15" s="65"/>
      <c r="G15" s="65"/>
      <c r="H15" s="65"/>
      <c r="I15" s="8"/>
    </row>
    <row r="16" spans="2:9" ht="9" customHeight="1" x14ac:dyDescent="0.35">
      <c r="B16" s="5"/>
      <c r="C16" s="6"/>
      <c r="D16" s="7"/>
      <c r="E16" s="65"/>
      <c r="F16" s="65"/>
      <c r="G16" s="65"/>
      <c r="H16" s="65"/>
      <c r="I16" s="8"/>
    </row>
    <row r="17" spans="2:9" ht="9" customHeight="1" x14ac:dyDescent="0.35">
      <c r="B17" s="5"/>
      <c r="C17" s="6"/>
      <c r="D17" s="7"/>
      <c r="E17" s="65"/>
      <c r="F17" s="65"/>
      <c r="G17" s="65"/>
      <c r="H17" s="65"/>
      <c r="I17" s="8"/>
    </row>
    <row r="18" spans="2:9" ht="9" customHeight="1" x14ac:dyDescent="0.35">
      <c r="B18" s="5"/>
      <c r="C18" s="6"/>
      <c r="D18" s="7"/>
      <c r="E18" s="65"/>
      <c r="F18" s="65"/>
      <c r="G18" s="65"/>
      <c r="H18" s="65"/>
      <c r="I18" s="8"/>
    </row>
    <row r="19" spans="2:9" ht="9" customHeight="1" x14ac:dyDescent="0.35">
      <c r="B19" s="5"/>
      <c r="C19" s="6"/>
      <c r="D19" s="7"/>
      <c r="E19" s="65"/>
      <c r="F19" s="65"/>
      <c r="G19" s="65"/>
      <c r="H19" s="65"/>
      <c r="I19" s="8"/>
    </row>
    <row r="20" spans="2:9" ht="9" customHeight="1" x14ac:dyDescent="0.35">
      <c r="B20" s="5"/>
      <c r="C20" s="6"/>
      <c r="D20" s="7"/>
      <c r="E20" s="65" t="str">
        <f>IF(Paramètres!C24&lt;&gt;"",Paramètres!C24,"") &amp; CHAR(10) &amp; IF(Paramètres!C26&lt;&gt;"",Paramètres!C26,"") &amp; CHAR(10) &amp; IF(Paramètres!C28&lt;&gt;"",Paramètres!C28,"")</f>
        <v xml:space="preserve">22 rue de Malville
44937 NANTES CEDEX 9
</v>
      </c>
      <c r="F20" s="65"/>
      <c r="G20" s="65"/>
      <c r="H20" s="65"/>
      <c r="I20" s="8"/>
    </row>
    <row r="21" spans="2:9" ht="9" customHeight="1" x14ac:dyDescent="0.35">
      <c r="B21" s="5"/>
      <c r="C21" s="6"/>
      <c r="D21" s="7"/>
      <c r="E21" s="65"/>
      <c r="F21" s="65"/>
      <c r="G21" s="65"/>
      <c r="H21" s="65"/>
      <c r="I21" s="8"/>
    </row>
    <row r="22" spans="2:9" ht="9" customHeight="1" x14ac:dyDescent="0.35">
      <c r="B22" s="5"/>
      <c r="C22" s="6"/>
      <c r="D22" s="7"/>
      <c r="E22" s="65"/>
      <c r="F22" s="65"/>
      <c r="G22" s="65"/>
      <c r="H22" s="65"/>
      <c r="I22" s="8"/>
    </row>
    <row r="23" spans="2:9" ht="9" customHeight="1" x14ac:dyDescent="0.35">
      <c r="B23" s="5"/>
      <c r="C23" s="6"/>
      <c r="D23" s="7"/>
      <c r="E23" s="65"/>
      <c r="F23" s="65"/>
      <c r="G23" s="65"/>
      <c r="H23" s="65"/>
      <c r="I23" s="8"/>
    </row>
    <row r="24" spans="2:9" ht="9" customHeight="1" x14ac:dyDescent="0.35">
      <c r="B24" s="5"/>
      <c r="C24" s="6"/>
      <c r="D24" s="7"/>
      <c r="E24" s="65"/>
      <c r="F24" s="65"/>
      <c r="G24" s="65"/>
      <c r="H24" s="65"/>
      <c r="I24" s="8"/>
    </row>
    <row r="25" spans="2:9" ht="9" customHeight="1" x14ac:dyDescent="0.35">
      <c r="B25" s="5"/>
      <c r="C25" s="6"/>
      <c r="D25" s="7"/>
      <c r="E25" s="65"/>
      <c r="F25" s="65"/>
      <c r="G25" s="65"/>
      <c r="H25" s="65"/>
      <c r="I25" s="8"/>
    </row>
    <row r="26" spans="2:9" ht="9" customHeight="1" x14ac:dyDescent="0.35">
      <c r="B26" s="5"/>
      <c r="C26" s="6"/>
      <c r="D26" s="7"/>
      <c r="E26" s="65"/>
      <c r="F26" s="65"/>
      <c r="G26" s="65"/>
      <c r="H26" s="65"/>
      <c r="I26" s="8"/>
    </row>
    <row r="27" spans="2:9" ht="9" customHeight="1" x14ac:dyDescent="0.35">
      <c r="B27" s="5"/>
      <c r="C27" s="6"/>
      <c r="D27" s="7"/>
      <c r="E27" s="65"/>
      <c r="F27" s="65"/>
      <c r="G27" s="65"/>
      <c r="H27" s="65"/>
      <c r="I27" s="8"/>
    </row>
    <row r="28" spans="2:9" ht="9" customHeight="1" x14ac:dyDescent="0.35">
      <c r="B28" s="5"/>
      <c r="C28" s="6"/>
      <c r="D28" s="7"/>
      <c r="E28" s="59"/>
      <c r="F28" s="59"/>
      <c r="G28" s="59"/>
      <c r="H28" s="59"/>
      <c r="I28" s="8"/>
    </row>
    <row r="29" spans="2:9" ht="9" customHeight="1" x14ac:dyDescent="0.35">
      <c r="B29" s="5"/>
      <c r="C29" s="6"/>
      <c r="D29" s="7"/>
      <c r="E29" s="59"/>
      <c r="F29" s="59"/>
      <c r="G29" s="59"/>
      <c r="H29" s="59"/>
      <c r="I29" s="8"/>
    </row>
    <row r="30" spans="2:9" ht="9" customHeight="1" x14ac:dyDescent="0.35">
      <c r="B30" s="5"/>
      <c r="C30" s="6"/>
      <c r="D30" s="7"/>
      <c r="E30" s="59"/>
      <c r="F30" s="59"/>
      <c r="G30" s="59"/>
      <c r="H30" s="59"/>
      <c r="I30" s="8"/>
    </row>
    <row r="31" spans="2:9" ht="9" customHeight="1" x14ac:dyDescent="0.35">
      <c r="B31" s="5"/>
      <c r="C31" s="6"/>
      <c r="D31" s="7"/>
      <c r="E31" s="59"/>
      <c r="F31" s="59"/>
      <c r="G31" s="59"/>
      <c r="H31" s="59"/>
      <c r="I31" s="8"/>
    </row>
    <row r="32" spans="2:9" ht="9" customHeight="1" x14ac:dyDescent="0.35">
      <c r="B32" s="5"/>
      <c r="C32" s="6"/>
      <c r="D32" s="7"/>
      <c r="E32" s="59"/>
      <c r="F32" s="59"/>
      <c r="G32" s="59"/>
      <c r="H32" s="59"/>
      <c r="I32" s="8"/>
    </row>
    <row r="33" spans="2:9" ht="9" customHeight="1" x14ac:dyDescent="0.35">
      <c r="B33" s="5"/>
      <c r="C33" s="6"/>
      <c r="D33" s="7"/>
      <c r="E33" s="59"/>
      <c r="F33" s="59"/>
      <c r="G33" s="59"/>
      <c r="H33" s="59"/>
      <c r="I33" s="8"/>
    </row>
    <row r="34" spans="2:9" ht="9" customHeight="1" x14ac:dyDescent="0.35">
      <c r="B34" s="5"/>
      <c r="C34" s="6"/>
      <c r="D34" s="7"/>
      <c r="E34" s="59"/>
      <c r="F34" s="59"/>
      <c r="G34" s="59"/>
      <c r="H34" s="59"/>
      <c r="I34" s="8"/>
    </row>
    <row r="35" spans="2:9" ht="9" customHeight="1" x14ac:dyDescent="0.35">
      <c r="B35" s="5"/>
      <c r="C35" s="6"/>
      <c r="D35" s="7"/>
      <c r="E35" s="59"/>
      <c r="F35" s="59"/>
      <c r="G35" s="59"/>
      <c r="H35" s="59"/>
      <c r="I35" s="8"/>
    </row>
    <row r="36" spans="2:9" ht="9" customHeight="1" x14ac:dyDescent="0.35">
      <c r="B36" s="5"/>
      <c r="C36" s="6"/>
      <c r="D36" s="7"/>
      <c r="E36" s="59"/>
      <c r="F36" s="59"/>
      <c r="G36" s="59"/>
      <c r="H36" s="59"/>
      <c r="I36" s="8"/>
    </row>
    <row r="37" spans="2:9" ht="9" customHeight="1" x14ac:dyDescent="0.35">
      <c r="B37" s="5"/>
      <c r="C37" s="6"/>
      <c r="D37" s="7"/>
      <c r="E37" s="59"/>
      <c r="F37" s="59"/>
      <c r="G37" s="59"/>
      <c r="H37" s="59"/>
      <c r="I37" s="8"/>
    </row>
    <row r="38" spans="2:9" ht="9" customHeight="1" x14ac:dyDescent="0.35">
      <c r="B38" s="5"/>
      <c r="C38" s="6"/>
      <c r="D38" s="7"/>
      <c r="E38" s="59"/>
      <c r="F38" s="59"/>
      <c r="G38" s="59"/>
      <c r="H38" s="59"/>
      <c r="I38" s="8"/>
    </row>
    <row r="39" spans="2:9" ht="9" customHeight="1" x14ac:dyDescent="0.35">
      <c r="B39" s="5"/>
      <c r="C39" s="6"/>
      <c r="D39" s="7"/>
      <c r="E39" s="59"/>
      <c r="F39" s="59"/>
      <c r="G39" s="59"/>
      <c r="H39" s="59"/>
      <c r="I39" s="8"/>
    </row>
    <row r="40" spans="2:9" ht="9" customHeight="1" x14ac:dyDescent="0.35">
      <c r="B40" s="5"/>
      <c r="C40" s="6"/>
      <c r="D40" s="7"/>
      <c r="E40" s="59"/>
      <c r="F40" s="59"/>
      <c r="G40" s="59"/>
      <c r="H40" s="59"/>
      <c r="I40" s="8"/>
    </row>
    <row r="41" spans="2:9" ht="9" customHeight="1" x14ac:dyDescent="0.35">
      <c r="B41" s="5"/>
      <c r="C41" s="6"/>
      <c r="D41" s="7"/>
      <c r="E41" s="59"/>
      <c r="F41" s="59"/>
      <c r="G41" s="59"/>
      <c r="H41" s="59"/>
      <c r="I41" s="8"/>
    </row>
    <row r="42" spans="2:9" ht="9" customHeight="1" x14ac:dyDescent="0.35">
      <c r="B42" s="5"/>
      <c r="C42" s="6"/>
      <c r="D42" s="7"/>
      <c r="E42" s="59"/>
      <c r="F42" s="59"/>
      <c r="G42" s="59"/>
      <c r="H42" s="59"/>
      <c r="I42" s="8"/>
    </row>
    <row r="43" spans="2:9" ht="9" customHeight="1" x14ac:dyDescent="0.35">
      <c r="B43" s="5"/>
      <c r="C43" s="6"/>
      <c r="D43" s="7"/>
      <c r="E43" s="59"/>
      <c r="F43" s="59"/>
      <c r="G43" s="59"/>
      <c r="H43" s="59"/>
      <c r="I43" s="8"/>
    </row>
    <row r="44" spans="2:9" ht="9" customHeight="1" x14ac:dyDescent="0.35">
      <c r="B44" s="5"/>
      <c r="C44" s="6"/>
      <c r="D44" s="7"/>
      <c r="E44" s="59"/>
      <c r="F44" s="59"/>
      <c r="G44" s="59"/>
      <c r="H44" s="59"/>
      <c r="I44" s="8"/>
    </row>
    <row r="45" spans="2:9" ht="9" customHeight="1" x14ac:dyDescent="0.35">
      <c r="B45" s="5"/>
      <c r="C45" s="6"/>
      <c r="D45" s="7"/>
      <c r="E45" s="59"/>
      <c r="F45" s="59"/>
      <c r="G45" s="59"/>
      <c r="H45" s="59"/>
      <c r="I45" s="8"/>
    </row>
    <row r="46" spans="2:9" ht="9" customHeight="1" x14ac:dyDescent="0.3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5">
      <c r="B47" s="5"/>
      <c r="C47" s="6"/>
      <c r="D47" s="7"/>
      <c r="E47" s="58" t="s">
        <v>4</v>
      </c>
      <c r="F47" s="59"/>
      <c r="G47" s="59"/>
      <c r="H47" s="59"/>
      <c r="I47" s="8"/>
    </row>
    <row r="48" spans="2:9" ht="9" customHeight="1" x14ac:dyDescent="0.35">
      <c r="B48" s="5"/>
      <c r="C48" s="6"/>
      <c r="D48" s="7"/>
      <c r="E48" s="59"/>
      <c r="F48" s="59"/>
      <c r="G48" s="59"/>
      <c r="H48" s="59"/>
      <c r="I48" s="8"/>
    </row>
    <row r="49" spans="2:9" ht="9" customHeight="1" x14ac:dyDescent="0.35">
      <c r="B49" s="5"/>
      <c r="C49" s="6"/>
      <c r="D49" s="7"/>
      <c r="E49" s="59"/>
      <c r="F49" s="59"/>
      <c r="G49" s="59"/>
      <c r="H49" s="59"/>
      <c r="I49" s="8"/>
    </row>
    <row r="50" spans="2:9" ht="9" customHeight="1" x14ac:dyDescent="0.35">
      <c r="B50" s="5"/>
      <c r="C50" s="6"/>
      <c r="D50" s="7"/>
      <c r="E50" s="59"/>
      <c r="F50" s="59"/>
      <c r="G50" s="59"/>
      <c r="H50" s="59"/>
      <c r="I50" s="8"/>
    </row>
    <row r="51" spans="2:9" ht="9" customHeight="1" x14ac:dyDescent="0.35">
      <c r="B51" s="5"/>
      <c r="C51" s="6"/>
      <c r="D51" s="7"/>
      <c r="E51" s="59"/>
      <c r="F51" s="59"/>
      <c r="G51" s="59"/>
      <c r="H51" s="59"/>
      <c r="I51" s="8"/>
    </row>
    <row r="52" spans="2:9" ht="9" customHeight="1" x14ac:dyDescent="0.35">
      <c r="B52" s="56"/>
      <c r="C52" s="54" t="s">
        <v>9</v>
      </c>
      <c r="D52" s="7"/>
      <c r="E52" s="59"/>
      <c r="F52" s="59"/>
      <c r="G52" s="59"/>
      <c r="H52" s="59"/>
      <c r="I52" s="8"/>
    </row>
    <row r="53" spans="2:9" ht="9" customHeight="1" x14ac:dyDescent="0.35">
      <c r="B53" s="56"/>
      <c r="C53" s="55"/>
      <c r="D53" s="7"/>
      <c r="E53" s="59"/>
      <c r="F53" s="59"/>
      <c r="G53" s="59"/>
      <c r="H53" s="59"/>
      <c r="I53" s="8"/>
    </row>
    <row r="54" spans="2:9" ht="9" customHeight="1" x14ac:dyDescent="0.35">
      <c r="B54" s="56"/>
      <c r="C54" s="55"/>
      <c r="D54" s="7"/>
      <c r="E54" s="59"/>
      <c r="F54" s="59"/>
      <c r="G54" s="59"/>
      <c r="H54" s="59"/>
      <c r="I54" s="8"/>
    </row>
    <row r="55" spans="2:9" ht="9" customHeight="1" x14ac:dyDescent="0.35">
      <c r="B55" s="56"/>
      <c r="C55" s="55"/>
      <c r="D55" s="7"/>
      <c r="E55" s="59"/>
      <c r="F55" s="59"/>
      <c r="G55" s="59"/>
      <c r="H55" s="59"/>
      <c r="I55" s="8"/>
    </row>
    <row r="56" spans="2:9" ht="9" customHeight="1" x14ac:dyDescent="0.35">
      <c r="B56" s="56"/>
      <c r="C56" s="55"/>
      <c r="D56" s="7"/>
      <c r="E56" s="59"/>
      <c r="F56" s="59"/>
      <c r="G56" s="59"/>
      <c r="H56" s="59"/>
      <c r="I56" s="8"/>
    </row>
    <row r="57" spans="2:9" ht="9" customHeight="1" x14ac:dyDescent="0.35">
      <c r="B57" s="56"/>
      <c r="C57" s="55"/>
      <c r="D57" s="7"/>
      <c r="E57" s="59"/>
      <c r="F57" s="59"/>
      <c r="G57" s="59"/>
      <c r="H57" s="59"/>
      <c r="I57" s="8"/>
    </row>
    <row r="58" spans="2:9" ht="9" customHeight="1" x14ac:dyDescent="0.35">
      <c r="B58" s="56"/>
      <c r="C58" s="55"/>
      <c r="D58" s="7"/>
      <c r="E58" s="59"/>
      <c r="F58" s="59"/>
      <c r="G58" s="59"/>
      <c r="H58" s="59"/>
      <c r="I58" s="8"/>
    </row>
    <row r="59" spans="2:9" ht="9" customHeight="1" x14ac:dyDescent="0.35">
      <c r="B59" s="56"/>
      <c r="C59" s="54" t="s">
        <v>8</v>
      </c>
      <c r="D59" s="7"/>
      <c r="E59" s="59"/>
      <c r="F59" s="59"/>
      <c r="G59" s="59"/>
      <c r="H59" s="59"/>
      <c r="I59" s="8"/>
    </row>
    <row r="60" spans="2:9" ht="9" customHeight="1" x14ac:dyDescent="0.35">
      <c r="B60" s="56"/>
      <c r="C60" s="55"/>
      <c r="D60" s="7"/>
      <c r="E60" s="59"/>
      <c r="F60" s="59"/>
      <c r="G60" s="59"/>
      <c r="H60" s="59"/>
      <c r="I60" s="8"/>
    </row>
    <row r="61" spans="2:9" ht="9" customHeight="1" x14ac:dyDescent="0.35">
      <c r="B61" s="56"/>
      <c r="C61" s="55"/>
      <c r="D61" s="7"/>
      <c r="E61" s="7"/>
      <c r="F61" s="7"/>
      <c r="G61" s="7"/>
      <c r="H61" s="7"/>
      <c r="I61" s="8"/>
    </row>
    <row r="62" spans="2:9" ht="9" customHeight="1" x14ac:dyDescent="0.35">
      <c r="B62" s="56"/>
      <c r="C62" s="55"/>
      <c r="D62" s="7"/>
      <c r="E62" s="60" t="str">
        <f>IF(Paramètres!C9&lt;&gt;"",Paramètres!C9,"")</f>
        <v>Lot n°2</v>
      </c>
      <c r="F62" s="60"/>
      <c r="G62" s="60"/>
      <c r="H62" s="60"/>
      <c r="I62" s="8"/>
    </row>
    <row r="63" spans="2:9" ht="9" customHeight="1" x14ac:dyDescent="0.35">
      <c r="B63" s="56"/>
      <c r="C63" s="55"/>
      <c r="D63" s="7"/>
      <c r="E63" s="60"/>
      <c r="F63" s="60"/>
      <c r="G63" s="60"/>
      <c r="H63" s="60"/>
      <c r="I63" s="8"/>
    </row>
    <row r="64" spans="2:9" ht="9" customHeight="1" x14ac:dyDescent="0.35">
      <c r="B64" s="56"/>
      <c r="C64" s="55"/>
      <c r="D64" s="7"/>
      <c r="E64" s="60"/>
      <c r="F64" s="60"/>
      <c r="G64" s="60"/>
      <c r="H64" s="60"/>
      <c r="I64" s="8"/>
    </row>
    <row r="65" spans="2:9" ht="9" customHeight="1" x14ac:dyDescent="0.35">
      <c r="B65" s="56"/>
      <c r="C65" s="55"/>
      <c r="D65" s="7"/>
      <c r="E65" s="60"/>
      <c r="F65" s="60"/>
      <c r="G65" s="60"/>
      <c r="H65" s="60"/>
      <c r="I65" s="8"/>
    </row>
    <row r="66" spans="2:9" ht="9" customHeight="1" x14ac:dyDescent="0.35">
      <c r="B66" s="56"/>
      <c r="C66" s="54" t="s">
        <v>7</v>
      </c>
      <c r="D66" s="7"/>
      <c r="E66" s="60" t="str">
        <f>IF(Paramètres!C11&lt;&gt;"",Paramètres!C11,"")</f>
        <v>PLATRERIE</v>
      </c>
      <c r="F66" s="60"/>
      <c r="G66" s="60"/>
      <c r="H66" s="60"/>
      <c r="I66" s="8"/>
    </row>
    <row r="67" spans="2:9" ht="9" customHeight="1" x14ac:dyDescent="0.35">
      <c r="B67" s="56"/>
      <c r="C67" s="55"/>
      <c r="D67" s="7"/>
      <c r="E67" s="60"/>
      <c r="F67" s="60"/>
      <c r="G67" s="60"/>
      <c r="H67" s="60"/>
      <c r="I67" s="8"/>
    </row>
    <row r="68" spans="2:9" ht="9" customHeight="1" x14ac:dyDescent="0.35">
      <c r="B68" s="56"/>
      <c r="C68" s="55"/>
      <c r="D68" s="7"/>
      <c r="E68" s="60"/>
      <c r="F68" s="60"/>
      <c r="G68" s="60"/>
      <c r="H68" s="60"/>
      <c r="I68" s="8"/>
    </row>
    <row r="69" spans="2:9" ht="9" customHeight="1" x14ac:dyDescent="0.35">
      <c r="B69" s="56"/>
      <c r="C69" s="55"/>
      <c r="D69" s="7"/>
      <c r="E69" s="60"/>
      <c r="F69" s="60"/>
      <c r="G69" s="60"/>
      <c r="H69" s="60"/>
      <c r="I69" s="8"/>
    </row>
    <row r="70" spans="2:9" ht="9" customHeight="1" x14ac:dyDescent="0.35">
      <c r="B70" s="56"/>
      <c r="C70" s="55"/>
      <c r="D70" s="7"/>
      <c r="E70" s="60"/>
      <c r="F70" s="60"/>
      <c r="G70" s="60"/>
      <c r="H70" s="60"/>
      <c r="I70" s="8"/>
    </row>
    <row r="71" spans="2:9" ht="9" customHeight="1" x14ac:dyDescent="0.35">
      <c r="B71" s="56"/>
      <c r="C71" s="55"/>
      <c r="D71" s="7"/>
      <c r="E71" s="61" t="str">
        <f>IF(Paramètres!C3&lt;&gt;"",Paramètres!C3,"")</f>
        <v>DPGF</v>
      </c>
      <c r="F71" s="62"/>
      <c r="G71" s="62"/>
      <c r="H71" s="63"/>
      <c r="I71" s="8"/>
    </row>
    <row r="72" spans="2:9" ht="9" customHeight="1" x14ac:dyDescent="0.35">
      <c r="B72" s="56"/>
      <c r="C72" s="55"/>
      <c r="D72" s="7"/>
      <c r="E72" s="64"/>
      <c r="F72" s="65"/>
      <c r="G72" s="65"/>
      <c r="H72" s="66"/>
      <c r="I72" s="8"/>
    </row>
    <row r="73" spans="2:9" ht="9" customHeight="1" x14ac:dyDescent="0.35">
      <c r="B73" s="56"/>
      <c r="C73" s="54" t="s">
        <v>6</v>
      </c>
      <c r="D73" s="7"/>
      <c r="E73" s="64"/>
      <c r="F73" s="65"/>
      <c r="G73" s="65"/>
      <c r="H73" s="66"/>
      <c r="I73" s="8"/>
    </row>
    <row r="74" spans="2:9" ht="9" customHeight="1" x14ac:dyDescent="0.35">
      <c r="B74" s="56"/>
      <c r="C74" s="55"/>
      <c r="D74" s="7"/>
      <c r="E74" s="64"/>
      <c r="F74" s="65"/>
      <c r="G74" s="65"/>
      <c r="H74" s="66"/>
      <c r="I74" s="8"/>
    </row>
    <row r="75" spans="2:9" ht="9" customHeight="1" x14ac:dyDescent="0.35">
      <c r="B75" s="56"/>
      <c r="C75" s="55"/>
      <c r="D75" s="7"/>
      <c r="E75" s="64"/>
      <c r="F75" s="65"/>
      <c r="G75" s="65"/>
      <c r="H75" s="66"/>
      <c r="I75" s="8"/>
    </row>
    <row r="76" spans="2:9" ht="9" customHeight="1" x14ac:dyDescent="0.35">
      <c r="B76" s="56"/>
      <c r="C76" s="55"/>
      <c r="D76" s="7"/>
      <c r="E76" s="64"/>
      <c r="F76" s="65"/>
      <c r="G76" s="65"/>
      <c r="H76" s="66"/>
      <c r="I76" s="8"/>
    </row>
    <row r="77" spans="2:9" ht="9" customHeight="1" x14ac:dyDescent="0.35">
      <c r="B77" s="56"/>
      <c r="C77" s="55"/>
      <c r="D77" s="7"/>
      <c r="E77" s="67"/>
      <c r="F77" s="68"/>
      <c r="G77" s="68"/>
      <c r="H77" s="69"/>
      <c r="I77" s="8"/>
    </row>
    <row r="78" spans="2:9" ht="9" customHeight="1" x14ac:dyDescent="0.35">
      <c r="B78" s="56"/>
      <c r="C78" s="55"/>
      <c r="D78" s="7"/>
      <c r="E78" s="7"/>
      <c r="F78" s="7"/>
      <c r="G78" s="7"/>
      <c r="H78" s="7"/>
      <c r="I78" s="8"/>
    </row>
    <row r="79" spans="2:9" ht="9" customHeight="1" x14ac:dyDescent="0.35">
      <c r="B79" s="56"/>
      <c r="C79" s="55"/>
      <c r="D79" s="7"/>
      <c r="E79" s="7"/>
      <c r="F79" s="57" t="s">
        <v>0</v>
      </c>
      <c r="G79" s="57" t="str">
        <f>IF(Paramètres!C7&lt;&gt;"",Paramètres!C7,"")</f>
        <v/>
      </c>
      <c r="H79" s="7"/>
      <c r="I79" s="8"/>
    </row>
    <row r="80" spans="2:9" ht="9" customHeight="1" x14ac:dyDescent="0.35">
      <c r="B80" s="56"/>
      <c r="C80" s="54" t="s">
        <v>5</v>
      </c>
      <c r="D80" s="7"/>
      <c r="E80" s="7"/>
      <c r="F80" s="57"/>
      <c r="G80" s="57"/>
      <c r="H80" s="7"/>
      <c r="I80" s="8"/>
    </row>
    <row r="81" spans="2:9" ht="9" customHeight="1" x14ac:dyDescent="0.35">
      <c r="B81" s="56"/>
      <c r="C81" s="55"/>
      <c r="D81" s="7"/>
      <c r="E81" s="7"/>
      <c r="F81" s="57" t="s">
        <v>1</v>
      </c>
      <c r="G81" s="57" t="str">
        <f>IF(Paramètres!C13&lt;&gt;"",Paramètres!C13,"")</f>
        <v>31/10/2025</v>
      </c>
      <c r="H81" s="7"/>
      <c r="I81" s="8"/>
    </row>
    <row r="82" spans="2:9" ht="9" customHeight="1" x14ac:dyDescent="0.35">
      <c r="B82" s="56"/>
      <c r="C82" s="55"/>
      <c r="D82" s="7"/>
      <c r="E82" s="7"/>
      <c r="F82" s="57"/>
      <c r="G82" s="57"/>
      <c r="H82" s="7"/>
      <c r="I82" s="8"/>
    </row>
    <row r="83" spans="2:9" ht="9" customHeight="1" x14ac:dyDescent="0.35">
      <c r="B83" s="56"/>
      <c r="C83" s="55"/>
      <c r="D83" s="7"/>
      <c r="E83" s="7"/>
      <c r="F83" s="57" t="s">
        <v>2</v>
      </c>
      <c r="G83" s="57" t="str">
        <f>IF(Paramètres!C15&lt;&gt;"",Paramètres!C15,"")</f>
        <v>DCE</v>
      </c>
      <c r="H83" s="7"/>
      <c r="I83" s="8"/>
    </row>
    <row r="84" spans="2:9" ht="9" customHeight="1" x14ac:dyDescent="0.35">
      <c r="B84" s="56"/>
      <c r="C84" s="55"/>
      <c r="D84" s="7"/>
      <c r="E84" s="7"/>
      <c r="F84" s="57"/>
      <c r="G84" s="57"/>
      <c r="H84" s="7"/>
      <c r="I84" s="8"/>
    </row>
    <row r="85" spans="2:9" ht="9" customHeight="1" x14ac:dyDescent="0.35">
      <c r="B85" s="56"/>
      <c r="C85" s="55"/>
      <c r="D85" s="7"/>
      <c r="E85" s="7"/>
      <c r="F85" s="57" t="s">
        <v>3</v>
      </c>
      <c r="G85" s="57" t="str">
        <f>IF(Paramètres!C17&lt;&gt;"",Paramètres!C17,"")</f>
        <v>.</v>
      </c>
      <c r="H85" s="7"/>
      <c r="I85" s="8"/>
    </row>
    <row r="86" spans="2:9" ht="9" customHeight="1" x14ac:dyDescent="0.35">
      <c r="B86" s="56"/>
      <c r="C86" s="55"/>
      <c r="D86" s="7"/>
      <c r="E86" s="7"/>
      <c r="F86" s="57"/>
      <c r="G86" s="57"/>
      <c r="H86" s="7"/>
      <c r="I86" s="8"/>
    </row>
    <row r="87" spans="2:9" ht="9" customHeight="1" x14ac:dyDescent="0.35">
      <c r="B87" s="9"/>
      <c r="C87" s="10"/>
      <c r="D87" s="11"/>
      <c r="E87" s="11"/>
      <c r="F87" s="11"/>
      <c r="G87" s="11"/>
      <c r="H87" s="11"/>
      <c r="I87" s="12"/>
    </row>
  </sheetData>
  <sheetProtection algorithmName="SHA-512" hashValue="K+U5khPAHGxTJdxHSXY365pGYH5rqV6geqmf91PDMex5hm+guglmePHjoYGrQild56P6jgboAMYpl6EEvlKmrw==" saltValue="UWbWVPC3tdFiODVTyy7Iug==" spinCount="100000" sheet="1" objects="1" selectLockedCells="1"/>
  <mergeCells count="26">
    <mergeCell ref="E2:H10"/>
    <mergeCell ref="E11:H19"/>
    <mergeCell ref="E20:H27"/>
    <mergeCell ref="E28:H45"/>
    <mergeCell ref="E62:H65"/>
    <mergeCell ref="F83:F84"/>
    <mergeCell ref="G83:G84"/>
    <mergeCell ref="F85:F86"/>
    <mergeCell ref="G85:G86"/>
    <mergeCell ref="E47:H60"/>
    <mergeCell ref="E66:H70"/>
    <mergeCell ref="E71:H77"/>
    <mergeCell ref="F79:F80"/>
    <mergeCell ref="G79:G80"/>
    <mergeCell ref="F81:F82"/>
    <mergeCell ref="G81:G82"/>
    <mergeCell ref="C59:C65"/>
    <mergeCell ref="B59:B65"/>
    <mergeCell ref="C52:C58"/>
    <mergeCell ref="B52:B58"/>
    <mergeCell ref="C80:C86"/>
    <mergeCell ref="B80:B86"/>
    <mergeCell ref="C73:C79"/>
    <mergeCell ref="B73:B79"/>
    <mergeCell ref="C66:C72"/>
    <mergeCell ref="B66:B7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152"/>
  <sheetViews>
    <sheetView showGridLines="0" workbookViewId="0">
      <pane ySplit="3" topLeftCell="A4" activePane="bottomLeft" state="frozen"/>
      <selection pane="bottomLeft" activeCell="U159" sqref="U159"/>
    </sheetView>
  </sheetViews>
  <sheetFormatPr baseColWidth="10" defaultColWidth="8.7265625" defaultRowHeight="14.5" x14ac:dyDescent="0.35"/>
  <cols>
    <col min="1" max="1" width="0" hidden="1" customWidth="1"/>
    <col min="2" max="2" width="5.453125" customWidth="1"/>
    <col min="3" max="3" width="0" hidden="1" customWidth="1"/>
    <col min="4" max="4" width="36" customWidth="1"/>
    <col min="5" max="8" width="8.1796875" customWidth="1"/>
    <col min="9" max="9" width="0" hidden="1" customWidth="1"/>
    <col min="10" max="11" width="12.54296875" customWidth="1"/>
    <col min="12" max="18" width="0" hidden="1" customWidth="1"/>
    <col min="19" max="69" width="10.7265625" customWidth="1"/>
  </cols>
  <sheetData>
    <row r="1" spans="1:18" ht="20" hidden="1" x14ac:dyDescent="0.35">
      <c r="A1" s="7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19</v>
      </c>
      <c r="K1" s="7" t="s">
        <v>20</v>
      </c>
      <c r="L1" s="7" t="s">
        <v>21</v>
      </c>
      <c r="N1" s="7" t="s">
        <v>22</v>
      </c>
      <c r="O1" s="7" t="s">
        <v>23</v>
      </c>
      <c r="P1" s="7" t="s">
        <v>24</v>
      </c>
      <c r="Q1" s="7" t="s">
        <v>25</v>
      </c>
      <c r="R1" s="7" t="s">
        <v>26</v>
      </c>
    </row>
    <row r="3" spans="1:18" ht="20" x14ac:dyDescent="0.35">
      <c r="A3" s="7" t="s">
        <v>27</v>
      </c>
      <c r="B3" s="13" t="s">
        <v>28</v>
      </c>
      <c r="C3" s="13" t="s">
        <v>29</v>
      </c>
      <c r="D3" s="119" t="s">
        <v>30</v>
      </c>
      <c r="E3" s="119"/>
      <c r="F3" s="119"/>
      <c r="G3" s="13" t="s">
        <v>16</v>
      </c>
      <c r="H3" s="13" t="s">
        <v>31</v>
      </c>
      <c r="I3" s="13" t="s">
        <v>32</v>
      </c>
      <c r="J3" s="13" t="s">
        <v>33</v>
      </c>
      <c r="K3" s="13" t="s">
        <v>34</v>
      </c>
      <c r="L3" s="13" t="s">
        <v>35</v>
      </c>
      <c r="M3" s="13" t="s">
        <v>36</v>
      </c>
      <c r="N3" s="13" t="s">
        <v>37</v>
      </c>
      <c r="O3" s="13" t="s">
        <v>38</v>
      </c>
      <c r="P3" s="13" t="s">
        <v>39</v>
      </c>
      <c r="Q3" s="13" t="s">
        <v>40</v>
      </c>
      <c r="R3" s="13" t="s">
        <v>41</v>
      </c>
    </row>
    <row r="4" spans="1:18" ht="15.5" customHeight="1" x14ac:dyDescent="0.35">
      <c r="A4" s="7">
        <v>2</v>
      </c>
      <c r="B4" s="14" t="s">
        <v>42</v>
      </c>
      <c r="C4" s="14"/>
      <c r="D4" s="120" t="s">
        <v>43</v>
      </c>
      <c r="E4" s="120"/>
      <c r="F4" s="120"/>
      <c r="G4" s="15"/>
      <c r="H4" s="15"/>
      <c r="I4" s="15"/>
      <c r="J4" s="15"/>
      <c r="K4" s="16"/>
      <c r="L4" s="7"/>
    </row>
    <row r="5" spans="1:18" hidden="1" x14ac:dyDescent="0.35">
      <c r="A5" s="7">
        <v>3</v>
      </c>
    </row>
    <row r="6" spans="1:18" hidden="1" x14ac:dyDescent="0.35">
      <c r="A6" s="7" t="s">
        <v>44</v>
      </c>
    </row>
    <row r="7" spans="1:18" ht="15.5" customHeight="1" x14ac:dyDescent="0.35">
      <c r="A7" s="7">
        <v>3</v>
      </c>
      <c r="B7" s="17" t="s">
        <v>45</v>
      </c>
      <c r="C7" s="17"/>
      <c r="D7" s="121" t="s">
        <v>46</v>
      </c>
      <c r="E7" s="121"/>
      <c r="F7" s="121"/>
      <c r="G7" s="18"/>
      <c r="H7" s="18"/>
      <c r="I7" s="18"/>
      <c r="J7" s="18"/>
      <c r="K7" s="19"/>
      <c r="L7" s="7"/>
    </row>
    <row r="8" spans="1:18" x14ac:dyDescent="0.35">
      <c r="A8" s="7">
        <v>5</v>
      </c>
      <c r="B8" s="17" t="s">
        <v>47</v>
      </c>
      <c r="C8" s="17"/>
      <c r="D8" s="110" t="s">
        <v>48</v>
      </c>
      <c r="E8" s="110"/>
      <c r="F8" s="110"/>
      <c r="G8" s="20"/>
      <c r="H8" s="20"/>
      <c r="I8" s="20"/>
      <c r="J8" s="20"/>
      <c r="K8" s="21"/>
      <c r="L8" s="7"/>
    </row>
    <row r="9" spans="1:18" hidden="1" x14ac:dyDescent="0.35">
      <c r="A9" s="7" t="s">
        <v>49</v>
      </c>
    </row>
    <row r="10" spans="1:18" hidden="1" x14ac:dyDescent="0.35">
      <c r="A10" s="7" t="s">
        <v>50</v>
      </c>
    </row>
    <row r="11" spans="1:18" x14ac:dyDescent="0.35">
      <c r="A11" s="7">
        <v>5</v>
      </c>
      <c r="B11" s="17" t="s">
        <v>51</v>
      </c>
      <c r="C11" s="17"/>
      <c r="D11" s="110" t="s">
        <v>52</v>
      </c>
      <c r="E11" s="110"/>
      <c r="F11" s="110"/>
      <c r="G11" s="20"/>
      <c r="H11" s="20"/>
      <c r="I11" s="20"/>
      <c r="J11" s="20"/>
      <c r="K11" s="21"/>
      <c r="L11" s="7"/>
    </row>
    <row r="12" spans="1:18" hidden="1" x14ac:dyDescent="0.35">
      <c r="A12" s="7" t="s">
        <v>49</v>
      </c>
    </row>
    <row r="13" spans="1:18" hidden="1" x14ac:dyDescent="0.35">
      <c r="A13" s="7" t="s">
        <v>50</v>
      </c>
    </row>
    <row r="14" spans="1:18" x14ac:dyDescent="0.35">
      <c r="A14" s="7">
        <v>4</v>
      </c>
      <c r="B14" s="17" t="s">
        <v>53</v>
      </c>
      <c r="C14" s="17"/>
      <c r="D14" s="117" t="s">
        <v>54</v>
      </c>
      <c r="E14" s="117"/>
      <c r="F14" s="117"/>
      <c r="G14" s="22"/>
      <c r="H14" s="22"/>
      <c r="I14" s="22"/>
      <c r="J14" s="22"/>
      <c r="K14" s="23"/>
      <c r="L14" s="7"/>
    </row>
    <row r="15" spans="1:18" hidden="1" x14ac:dyDescent="0.35">
      <c r="A15" s="7" t="s">
        <v>55</v>
      </c>
    </row>
    <row r="16" spans="1:18" x14ac:dyDescent="0.35">
      <c r="A16" s="7">
        <v>5</v>
      </c>
      <c r="B16" s="17" t="s">
        <v>56</v>
      </c>
      <c r="C16" s="17"/>
      <c r="D16" s="110" t="s">
        <v>57</v>
      </c>
      <c r="E16" s="110"/>
      <c r="F16" s="110"/>
      <c r="G16" s="20"/>
      <c r="H16" s="20"/>
      <c r="I16" s="20"/>
      <c r="J16" s="20"/>
      <c r="K16" s="21"/>
      <c r="L16" s="7"/>
    </row>
    <row r="17" spans="1:18" hidden="1" x14ac:dyDescent="0.35">
      <c r="A17" s="7" t="s">
        <v>49</v>
      </c>
    </row>
    <row r="18" spans="1:18" x14ac:dyDescent="0.35">
      <c r="A18" s="7">
        <v>9</v>
      </c>
      <c r="B18" s="24" t="s">
        <v>58</v>
      </c>
      <c r="C18" s="24"/>
      <c r="D18" s="108" t="s">
        <v>59</v>
      </c>
      <c r="E18" s="109"/>
      <c r="F18" s="109"/>
      <c r="G18" s="53" t="s">
        <v>15</v>
      </c>
      <c r="H18" s="27">
        <v>0</v>
      </c>
      <c r="I18" s="27"/>
      <c r="J18" s="28"/>
      <c r="K18" s="29">
        <f>IF(AND(H18= "",I18= ""), 0, ROUND(ROUND(J18, 2) * ROUND(IF(I18="",H18,I18),  3), 2))</f>
        <v>0</v>
      </c>
      <c r="L18" s="7"/>
      <c r="N18" s="30">
        <v>0.2</v>
      </c>
      <c r="R18" s="7">
        <v>1373</v>
      </c>
    </row>
    <row r="19" spans="1:18" ht="40" customHeight="1" x14ac:dyDescent="0.35">
      <c r="A19" s="7" t="s">
        <v>61</v>
      </c>
      <c r="B19" s="31"/>
      <c r="C19" s="31"/>
      <c r="D19" s="116" t="s">
        <v>62</v>
      </c>
      <c r="E19" s="116"/>
      <c r="F19" s="116"/>
      <c r="G19" s="116"/>
      <c r="H19" s="116"/>
      <c r="I19" s="116"/>
      <c r="J19" s="116"/>
      <c r="K19" s="31"/>
    </row>
    <row r="20" spans="1:18" hidden="1" x14ac:dyDescent="0.35">
      <c r="A20" s="7" t="s">
        <v>63</v>
      </c>
    </row>
    <row r="21" spans="1:18" x14ac:dyDescent="0.35">
      <c r="A21" s="7">
        <v>9</v>
      </c>
      <c r="B21" s="24" t="s">
        <v>64</v>
      </c>
      <c r="C21" s="24"/>
      <c r="D21" s="108" t="s">
        <v>65</v>
      </c>
      <c r="E21" s="109"/>
      <c r="F21" s="109"/>
      <c r="G21" s="53" t="s">
        <v>15</v>
      </c>
      <c r="H21" s="27">
        <v>0</v>
      </c>
      <c r="I21" s="27"/>
      <c r="J21" s="28"/>
      <c r="K21" s="29">
        <f>IF(AND(H21= "",I21= ""), 0, ROUND(ROUND(J21, 2) * ROUND(IF(I21="",H21,I21),  3), 2))</f>
        <v>0</v>
      </c>
      <c r="L21" s="7"/>
      <c r="N21" s="30">
        <v>0.2</v>
      </c>
      <c r="R21" s="7">
        <v>1373</v>
      </c>
    </row>
    <row r="22" spans="1:18" ht="40" customHeight="1" x14ac:dyDescent="0.35">
      <c r="A22" s="7" t="s">
        <v>61</v>
      </c>
      <c r="B22" s="31"/>
      <c r="C22" s="31"/>
      <c r="D22" s="116" t="s">
        <v>66</v>
      </c>
      <c r="E22" s="116"/>
      <c r="F22" s="116"/>
      <c r="G22" s="116"/>
      <c r="H22" s="116"/>
      <c r="I22" s="116"/>
      <c r="J22" s="116"/>
      <c r="K22" s="31"/>
    </row>
    <row r="23" spans="1:18" hidden="1" x14ac:dyDescent="0.35">
      <c r="A23" s="7" t="s">
        <v>63</v>
      </c>
    </row>
    <row r="24" spans="1:18" hidden="1" x14ac:dyDescent="0.35">
      <c r="A24" s="7" t="s">
        <v>50</v>
      </c>
    </row>
    <row r="25" spans="1:18" x14ac:dyDescent="0.35">
      <c r="A25" s="7">
        <v>5</v>
      </c>
      <c r="B25" s="17" t="s">
        <v>67</v>
      </c>
      <c r="C25" s="17"/>
      <c r="D25" s="110" t="s">
        <v>68</v>
      </c>
      <c r="E25" s="110"/>
      <c r="F25" s="110"/>
      <c r="G25" s="20"/>
      <c r="H25" s="20"/>
      <c r="I25" s="20"/>
      <c r="J25" s="20"/>
      <c r="K25" s="21"/>
      <c r="L25" s="7"/>
    </row>
    <row r="26" spans="1:18" hidden="1" x14ac:dyDescent="0.35">
      <c r="A26" s="7" t="s">
        <v>49</v>
      </c>
    </row>
    <row r="27" spans="1:18" x14ac:dyDescent="0.35">
      <c r="A27" s="7">
        <v>9</v>
      </c>
      <c r="B27" s="24" t="s">
        <v>69</v>
      </c>
      <c r="C27" s="24"/>
      <c r="D27" s="108" t="s">
        <v>70</v>
      </c>
      <c r="E27" s="109"/>
      <c r="F27" s="109"/>
      <c r="G27" s="53" t="s">
        <v>15</v>
      </c>
      <c r="H27" s="27">
        <v>0</v>
      </c>
      <c r="I27" s="27"/>
      <c r="J27" s="28"/>
      <c r="K27" s="29">
        <f>IF(AND(H27= "",I27= ""), 0, ROUND(ROUND(J27, 2) * ROUND(IF(I27="",H27,I27),  3), 2))</f>
        <v>0</v>
      </c>
      <c r="L27" s="7"/>
      <c r="N27" s="30">
        <v>0.2</v>
      </c>
      <c r="R27" s="7">
        <v>1373</v>
      </c>
    </row>
    <row r="28" spans="1:18" ht="70" customHeight="1" x14ac:dyDescent="0.35">
      <c r="A28" s="7" t="s">
        <v>61</v>
      </c>
      <c r="B28" s="31"/>
      <c r="C28" s="31"/>
      <c r="D28" s="116" t="s">
        <v>71</v>
      </c>
      <c r="E28" s="116"/>
      <c r="F28" s="116"/>
      <c r="G28" s="116"/>
      <c r="H28" s="116"/>
      <c r="I28" s="116"/>
      <c r="J28" s="116"/>
      <c r="K28" s="31"/>
    </row>
    <row r="29" spans="1:18" hidden="1" x14ac:dyDescent="0.35">
      <c r="A29" s="7" t="s">
        <v>63</v>
      </c>
    </row>
    <row r="30" spans="1:18" x14ac:dyDescent="0.35">
      <c r="A30" s="7">
        <v>9</v>
      </c>
      <c r="B30" s="24" t="s">
        <v>72</v>
      </c>
      <c r="C30" s="24" t="s">
        <v>73</v>
      </c>
      <c r="D30" s="108" t="s">
        <v>74</v>
      </c>
      <c r="E30" s="109"/>
      <c r="F30" s="109"/>
      <c r="G30" s="26" t="s">
        <v>15</v>
      </c>
      <c r="H30" s="32">
        <v>1</v>
      </c>
      <c r="I30" s="32"/>
      <c r="J30" s="28"/>
      <c r="K30" s="29">
        <f>IF(AND(H30= "",I30= ""), 0, ROUND(ROUND(J30, 2) * ROUND(IF(I30="",H30,I30),  2), 2))</f>
        <v>0</v>
      </c>
      <c r="L30" s="7"/>
      <c r="N30" s="30">
        <v>0.2</v>
      </c>
      <c r="R30" s="7">
        <v>1373</v>
      </c>
    </row>
    <row r="31" spans="1:18" ht="90" customHeight="1" x14ac:dyDescent="0.35">
      <c r="A31" s="7" t="s">
        <v>61</v>
      </c>
      <c r="B31" s="31"/>
      <c r="C31" s="31"/>
      <c r="D31" s="116" t="s">
        <v>75</v>
      </c>
      <c r="E31" s="116"/>
      <c r="F31" s="116"/>
      <c r="G31" s="116"/>
      <c r="H31" s="116"/>
      <c r="I31" s="116"/>
      <c r="J31" s="116"/>
      <c r="K31" s="31"/>
    </row>
    <row r="32" spans="1:18" hidden="1" x14ac:dyDescent="0.35">
      <c r="A32" s="7" t="s">
        <v>63</v>
      </c>
    </row>
    <row r="33" spans="1:18" hidden="1" x14ac:dyDescent="0.35">
      <c r="A33" s="7" t="s">
        <v>50</v>
      </c>
    </row>
    <row r="34" spans="1:18" x14ac:dyDescent="0.35">
      <c r="A34" s="7">
        <v>5</v>
      </c>
      <c r="B34" s="17" t="s">
        <v>76</v>
      </c>
      <c r="C34" s="17"/>
      <c r="D34" s="110" t="s">
        <v>77</v>
      </c>
      <c r="E34" s="110"/>
      <c r="F34" s="110"/>
      <c r="G34" s="20"/>
      <c r="H34" s="20"/>
      <c r="I34" s="20"/>
      <c r="J34" s="20"/>
      <c r="K34" s="21"/>
      <c r="L34" s="7"/>
    </row>
    <row r="35" spans="1:18" ht="18" x14ac:dyDescent="0.35">
      <c r="A35" s="7">
        <v>6</v>
      </c>
      <c r="B35" s="17" t="s">
        <v>78</v>
      </c>
      <c r="C35" s="17"/>
      <c r="D35" s="118" t="s">
        <v>79</v>
      </c>
      <c r="E35" s="118"/>
      <c r="F35" s="118"/>
      <c r="G35" s="33"/>
      <c r="H35" s="33"/>
      <c r="I35" s="33"/>
      <c r="J35" s="33"/>
      <c r="K35" s="34"/>
      <c r="L35" s="7"/>
    </row>
    <row r="36" spans="1:18" hidden="1" x14ac:dyDescent="0.35">
      <c r="A36" s="7" t="s">
        <v>80</v>
      </c>
    </row>
    <row r="37" spans="1:18" ht="16" x14ac:dyDescent="0.35">
      <c r="A37" s="7">
        <v>9</v>
      </c>
      <c r="B37" s="24" t="s">
        <v>81</v>
      </c>
      <c r="C37" s="24"/>
      <c r="D37" s="108" t="s">
        <v>82</v>
      </c>
      <c r="E37" s="109"/>
      <c r="F37" s="109"/>
      <c r="G37" s="53" t="s">
        <v>15</v>
      </c>
      <c r="H37" s="27">
        <v>0</v>
      </c>
      <c r="I37" s="27"/>
      <c r="J37" s="28"/>
      <c r="K37" s="29">
        <f>IF(AND(H37= "",I37= ""), 0, ROUND(ROUND(J37, 2) * ROUND(IF(I37="",H37,I37),  3), 2))</f>
        <v>0</v>
      </c>
      <c r="L37" s="7"/>
      <c r="N37" s="30">
        <v>0.2</v>
      </c>
      <c r="R37" s="7">
        <v>1373</v>
      </c>
    </row>
    <row r="38" spans="1:18" ht="30" customHeight="1" x14ac:dyDescent="0.35">
      <c r="A38" s="7" t="s">
        <v>61</v>
      </c>
      <c r="B38" s="31"/>
      <c r="C38" s="31"/>
      <c r="D38" s="116" t="s">
        <v>83</v>
      </c>
      <c r="E38" s="116"/>
      <c r="F38" s="116"/>
      <c r="G38" s="116"/>
      <c r="H38" s="116"/>
      <c r="I38" s="116"/>
      <c r="J38" s="116"/>
      <c r="K38" s="31"/>
    </row>
    <row r="39" spans="1:18" hidden="1" x14ac:dyDescent="0.35">
      <c r="A39" s="7" t="s">
        <v>63</v>
      </c>
    </row>
    <row r="40" spans="1:18" ht="16" x14ac:dyDescent="0.35">
      <c r="A40" s="7">
        <v>9</v>
      </c>
      <c r="B40" s="24" t="s">
        <v>84</v>
      </c>
      <c r="C40" s="24"/>
      <c r="D40" s="108" t="s">
        <v>85</v>
      </c>
      <c r="E40" s="109"/>
      <c r="F40" s="109"/>
      <c r="G40" s="53" t="s">
        <v>15</v>
      </c>
      <c r="H40" s="27">
        <v>0</v>
      </c>
      <c r="I40" s="27"/>
      <c r="J40" s="28"/>
      <c r="K40" s="29">
        <f>IF(AND(H40= "",I40= ""), 0, ROUND(ROUND(J40, 2) * ROUND(IF(I40="",H40,I40),  3), 2))</f>
        <v>0</v>
      </c>
      <c r="L40" s="7"/>
      <c r="N40" s="30">
        <v>0.2</v>
      </c>
      <c r="R40" s="7">
        <v>1373</v>
      </c>
    </row>
    <row r="41" spans="1:18" ht="30" customHeight="1" x14ac:dyDescent="0.35">
      <c r="A41" s="7" t="s">
        <v>61</v>
      </c>
      <c r="B41" s="31"/>
      <c r="C41" s="31"/>
      <c r="D41" s="116" t="s">
        <v>86</v>
      </c>
      <c r="E41" s="116"/>
      <c r="F41" s="116"/>
      <c r="G41" s="116"/>
      <c r="H41" s="116"/>
      <c r="I41" s="116"/>
      <c r="J41" s="116"/>
      <c r="K41" s="31"/>
    </row>
    <row r="42" spans="1:18" hidden="1" x14ac:dyDescent="0.35">
      <c r="A42" s="7" t="s">
        <v>63</v>
      </c>
    </row>
    <row r="43" spans="1:18" hidden="1" x14ac:dyDescent="0.35">
      <c r="A43" s="7" t="s">
        <v>87</v>
      </c>
    </row>
    <row r="44" spans="1:18" ht="25" customHeight="1" x14ac:dyDescent="0.35">
      <c r="A44" s="7">
        <v>6</v>
      </c>
      <c r="B44" s="17" t="s">
        <v>88</v>
      </c>
      <c r="C44" s="17"/>
      <c r="D44" s="118" t="s">
        <v>89</v>
      </c>
      <c r="E44" s="118"/>
      <c r="F44" s="118"/>
      <c r="G44" s="33"/>
      <c r="H44" s="33"/>
      <c r="I44" s="33"/>
      <c r="J44" s="33"/>
      <c r="K44" s="34"/>
      <c r="L44" s="7"/>
    </row>
    <row r="45" spans="1:18" hidden="1" x14ac:dyDescent="0.35">
      <c r="A45" s="7" t="s">
        <v>80</v>
      </c>
    </row>
    <row r="46" spans="1:18" ht="16" x14ac:dyDescent="0.35">
      <c r="A46" s="7">
        <v>9</v>
      </c>
      <c r="B46" s="24" t="s">
        <v>90</v>
      </c>
      <c r="C46" s="24"/>
      <c r="D46" s="108" t="s">
        <v>91</v>
      </c>
      <c r="E46" s="109"/>
      <c r="F46" s="109"/>
      <c r="G46" s="53" t="s">
        <v>15</v>
      </c>
      <c r="H46" s="27">
        <v>0</v>
      </c>
      <c r="I46" s="27"/>
      <c r="J46" s="28"/>
      <c r="K46" s="29">
        <f>IF(AND(H46= "",I46= ""), 0, ROUND(ROUND(J46, 2) * ROUND(IF(I46="",H46,I46),  3), 2))</f>
        <v>0</v>
      </c>
      <c r="L46" s="7"/>
      <c r="N46" s="30">
        <v>0.2</v>
      </c>
      <c r="R46" s="7">
        <v>1373</v>
      </c>
    </row>
    <row r="47" spans="1:18" ht="100" customHeight="1" x14ac:dyDescent="0.35">
      <c r="A47" s="7" t="s">
        <v>61</v>
      </c>
      <c r="B47" s="31"/>
      <c r="C47" s="31"/>
      <c r="D47" s="116" t="s">
        <v>92</v>
      </c>
      <c r="E47" s="116"/>
      <c r="F47" s="116"/>
      <c r="G47" s="116"/>
      <c r="H47" s="116"/>
      <c r="I47" s="116"/>
      <c r="J47" s="116"/>
      <c r="K47" s="31"/>
    </row>
    <row r="48" spans="1:18" hidden="1" x14ac:dyDescent="0.35">
      <c r="A48" s="7" t="s">
        <v>63</v>
      </c>
    </row>
    <row r="49" spans="1:18" ht="16" x14ac:dyDescent="0.35">
      <c r="A49" s="7">
        <v>9</v>
      </c>
      <c r="B49" s="24" t="s">
        <v>93</v>
      </c>
      <c r="C49" s="24"/>
      <c r="D49" s="108" t="s">
        <v>94</v>
      </c>
      <c r="E49" s="109"/>
      <c r="F49" s="109"/>
      <c r="G49" s="53" t="s">
        <v>15</v>
      </c>
      <c r="H49" s="27">
        <v>0</v>
      </c>
      <c r="I49" s="27"/>
      <c r="J49" s="28"/>
      <c r="K49" s="29">
        <f>IF(AND(H49= "",I49= ""), 0, ROUND(ROUND(J49, 2) * ROUND(IF(I49="",H49,I49),  3), 2))</f>
        <v>0</v>
      </c>
      <c r="L49" s="7"/>
      <c r="N49" s="30">
        <v>0.2</v>
      </c>
      <c r="R49" s="7">
        <v>1373</v>
      </c>
    </row>
    <row r="50" spans="1:18" ht="80" customHeight="1" x14ac:dyDescent="0.35">
      <c r="A50" s="7" t="s">
        <v>61</v>
      </c>
      <c r="B50" s="31"/>
      <c r="C50" s="31"/>
      <c r="D50" s="116" t="s">
        <v>95</v>
      </c>
      <c r="E50" s="116"/>
      <c r="F50" s="116"/>
      <c r="G50" s="116"/>
      <c r="H50" s="116"/>
      <c r="I50" s="116"/>
      <c r="J50" s="116"/>
      <c r="K50" s="31"/>
    </row>
    <row r="51" spans="1:18" hidden="1" x14ac:dyDescent="0.35">
      <c r="A51" s="7" t="s">
        <v>63</v>
      </c>
    </row>
    <row r="52" spans="1:18" hidden="1" x14ac:dyDescent="0.35">
      <c r="A52" s="7" t="s">
        <v>87</v>
      </c>
    </row>
    <row r="53" spans="1:18" hidden="1" x14ac:dyDescent="0.35">
      <c r="A53" s="7" t="s">
        <v>50</v>
      </c>
    </row>
    <row r="54" spans="1:18" hidden="1" x14ac:dyDescent="0.35">
      <c r="A54" s="7" t="s">
        <v>96</v>
      </c>
    </row>
    <row r="55" spans="1:18" x14ac:dyDescent="0.35">
      <c r="A55" s="7">
        <v>4</v>
      </c>
      <c r="B55" s="17" t="s">
        <v>97</v>
      </c>
      <c r="C55" s="17"/>
      <c r="D55" s="117" t="s">
        <v>98</v>
      </c>
      <c r="E55" s="117"/>
      <c r="F55" s="117"/>
      <c r="G55" s="22"/>
      <c r="H55" s="22"/>
      <c r="I55" s="22"/>
      <c r="J55" s="22"/>
      <c r="K55" s="23"/>
      <c r="L55" s="7"/>
    </row>
    <row r="56" spans="1:18" x14ac:dyDescent="0.35">
      <c r="A56" s="7">
        <v>5</v>
      </c>
      <c r="B56" s="17" t="s">
        <v>99</v>
      </c>
      <c r="C56" s="17"/>
      <c r="D56" s="110" t="s">
        <v>100</v>
      </c>
      <c r="E56" s="110"/>
      <c r="F56" s="110"/>
      <c r="G56" s="20"/>
      <c r="H56" s="20"/>
      <c r="I56" s="20"/>
      <c r="J56" s="20"/>
      <c r="K56" s="21"/>
      <c r="L56" s="7"/>
    </row>
    <row r="57" spans="1:18" hidden="1" x14ac:dyDescent="0.35">
      <c r="A57" s="7" t="s">
        <v>49</v>
      </c>
    </row>
    <row r="58" spans="1:18" x14ac:dyDescent="0.35">
      <c r="A58" s="7">
        <v>9</v>
      </c>
      <c r="B58" s="24" t="s">
        <v>101</v>
      </c>
      <c r="C58" s="24"/>
      <c r="D58" s="108" t="s">
        <v>102</v>
      </c>
      <c r="E58" s="109"/>
      <c r="F58" s="109"/>
      <c r="G58" s="53" t="s">
        <v>117</v>
      </c>
      <c r="H58" s="27">
        <v>0</v>
      </c>
      <c r="I58" s="27"/>
      <c r="J58" s="28"/>
      <c r="K58" s="29">
        <f>IF(AND(H58= "",I58= ""), 0, ROUND(ROUND(J58, 2) * ROUND(IF(I58="",H58,I58),  3), 2))</f>
        <v>0</v>
      </c>
      <c r="L58" s="7"/>
      <c r="N58" s="30">
        <v>0.2</v>
      </c>
      <c r="R58" s="7">
        <v>1373</v>
      </c>
    </row>
    <row r="59" spans="1:18" ht="30" customHeight="1" x14ac:dyDescent="0.35">
      <c r="A59" s="7" t="s">
        <v>61</v>
      </c>
      <c r="B59" s="31"/>
      <c r="C59" s="31"/>
      <c r="D59" s="116" t="s">
        <v>103</v>
      </c>
      <c r="E59" s="116"/>
      <c r="F59" s="116"/>
      <c r="G59" s="116"/>
      <c r="H59" s="116"/>
      <c r="I59" s="116"/>
      <c r="J59" s="116"/>
      <c r="K59" s="31"/>
    </row>
    <row r="60" spans="1:18" hidden="1" x14ac:dyDescent="0.35">
      <c r="A60" s="7" t="s">
        <v>63</v>
      </c>
    </row>
    <row r="61" spans="1:18" x14ac:dyDescent="0.35">
      <c r="A61" s="7">
        <v>9</v>
      </c>
      <c r="B61" s="24" t="s">
        <v>104</v>
      </c>
      <c r="C61" s="24"/>
      <c r="D61" s="108" t="s">
        <v>105</v>
      </c>
      <c r="E61" s="109"/>
      <c r="F61" s="109"/>
      <c r="G61" s="53" t="s">
        <v>117</v>
      </c>
      <c r="H61" s="27">
        <v>0</v>
      </c>
      <c r="I61" s="27"/>
      <c r="J61" s="28"/>
      <c r="K61" s="29">
        <f>IF(AND(H61= "",I61= ""), 0, ROUND(ROUND(J61, 2) * ROUND(IF(I61="",H61,I61),  3), 2))</f>
        <v>0</v>
      </c>
      <c r="L61" s="7"/>
      <c r="N61" s="30">
        <v>0.2</v>
      </c>
      <c r="R61" s="7">
        <v>1373</v>
      </c>
    </row>
    <row r="62" spans="1:18" ht="50" customHeight="1" x14ac:dyDescent="0.35">
      <c r="A62" s="7" t="s">
        <v>61</v>
      </c>
      <c r="B62" s="31"/>
      <c r="C62" s="31"/>
      <c r="D62" s="116" t="s">
        <v>106</v>
      </c>
      <c r="E62" s="116"/>
      <c r="F62" s="116"/>
      <c r="G62" s="116"/>
      <c r="H62" s="116"/>
      <c r="I62" s="116"/>
      <c r="J62" s="116"/>
      <c r="K62" s="31"/>
    </row>
    <row r="63" spans="1:18" hidden="1" x14ac:dyDescent="0.35">
      <c r="A63" s="7" t="s">
        <v>63</v>
      </c>
    </row>
    <row r="64" spans="1:18" x14ac:dyDescent="0.35">
      <c r="A64" s="7">
        <v>9</v>
      </c>
      <c r="B64" s="24" t="s">
        <v>107</v>
      </c>
      <c r="C64" s="24"/>
      <c r="D64" s="108" t="s">
        <v>108</v>
      </c>
      <c r="E64" s="109"/>
      <c r="F64" s="109"/>
      <c r="G64" s="53" t="s">
        <v>117</v>
      </c>
      <c r="H64" s="27">
        <v>0</v>
      </c>
      <c r="I64" s="27"/>
      <c r="J64" s="28"/>
      <c r="K64" s="29">
        <f>IF(AND(H64= "",I64= ""), 0, ROUND(ROUND(J64, 2) * ROUND(IF(I64="",H64,I64),  3), 2))</f>
        <v>0</v>
      </c>
      <c r="L64" s="7"/>
      <c r="N64" s="30">
        <v>0.2</v>
      </c>
      <c r="R64" s="7">
        <v>1373</v>
      </c>
    </row>
    <row r="65" spans="1:18" ht="40" customHeight="1" x14ac:dyDescent="0.35">
      <c r="A65" s="7" t="s">
        <v>61</v>
      </c>
      <c r="B65" s="31"/>
      <c r="C65" s="31"/>
      <c r="D65" s="116" t="s">
        <v>109</v>
      </c>
      <c r="E65" s="116"/>
      <c r="F65" s="116"/>
      <c r="G65" s="116"/>
      <c r="H65" s="116"/>
      <c r="I65" s="116"/>
      <c r="J65" s="116"/>
      <c r="K65" s="31"/>
    </row>
    <row r="66" spans="1:18" hidden="1" x14ac:dyDescent="0.35">
      <c r="A66" s="7" t="s">
        <v>63</v>
      </c>
    </row>
    <row r="67" spans="1:18" hidden="1" x14ac:dyDescent="0.35">
      <c r="A67" s="7" t="s">
        <v>50</v>
      </c>
    </row>
    <row r="68" spans="1:18" hidden="1" x14ac:dyDescent="0.35">
      <c r="A68" s="7" t="s">
        <v>96</v>
      </c>
    </row>
    <row r="69" spans="1:18" x14ac:dyDescent="0.35">
      <c r="A69" s="7">
        <v>4</v>
      </c>
      <c r="B69" s="17" t="s">
        <v>110</v>
      </c>
      <c r="C69" s="17"/>
      <c r="D69" s="117" t="s">
        <v>111</v>
      </c>
      <c r="E69" s="117"/>
      <c r="F69" s="117"/>
      <c r="G69" s="22"/>
      <c r="H69" s="22"/>
      <c r="I69" s="22"/>
      <c r="J69" s="22"/>
      <c r="K69" s="23"/>
      <c r="L69" s="7"/>
    </row>
    <row r="70" spans="1:18" x14ac:dyDescent="0.35">
      <c r="A70" s="7">
        <v>5</v>
      </c>
      <c r="B70" s="17" t="s">
        <v>112</v>
      </c>
      <c r="C70" s="17"/>
      <c r="D70" s="110" t="s">
        <v>113</v>
      </c>
      <c r="E70" s="110"/>
      <c r="F70" s="110"/>
      <c r="G70" s="20"/>
      <c r="H70" s="20"/>
      <c r="I70" s="20"/>
      <c r="J70" s="20"/>
      <c r="K70" s="21"/>
      <c r="L70" s="7"/>
    </row>
    <row r="71" spans="1:18" hidden="1" x14ac:dyDescent="0.35">
      <c r="A71" s="7" t="s">
        <v>49</v>
      </c>
    </row>
    <row r="72" spans="1:18" x14ac:dyDescent="0.35">
      <c r="A72" s="7">
        <v>9</v>
      </c>
      <c r="B72" s="24" t="s">
        <v>114</v>
      </c>
      <c r="C72" s="24" t="s">
        <v>115</v>
      </c>
      <c r="D72" s="108" t="s">
        <v>116</v>
      </c>
      <c r="E72" s="109"/>
      <c r="F72" s="109"/>
      <c r="G72" s="53" t="s">
        <v>16</v>
      </c>
      <c r="H72" s="32">
        <v>0</v>
      </c>
      <c r="I72" s="32"/>
      <c r="J72" s="28"/>
      <c r="K72" s="29">
        <f>IF(AND(H72= "",I72= ""), 0, ROUND(ROUND(J72, 2) * ROUND(IF(I72="",H72,I72),  2), 2))</f>
        <v>0</v>
      </c>
      <c r="L72" s="7"/>
      <c r="N72" s="30">
        <v>0.2</v>
      </c>
      <c r="R72" s="7">
        <v>1373</v>
      </c>
    </row>
    <row r="73" spans="1:18" ht="30" customHeight="1" x14ac:dyDescent="0.35">
      <c r="A73" s="7" t="s">
        <v>61</v>
      </c>
      <c r="B73" s="31"/>
      <c r="C73" s="31"/>
      <c r="D73" s="116" t="s">
        <v>118</v>
      </c>
      <c r="E73" s="116"/>
      <c r="F73" s="116"/>
      <c r="G73" s="116"/>
      <c r="H73" s="116"/>
      <c r="I73" s="116"/>
      <c r="J73" s="116"/>
      <c r="K73" s="31"/>
    </row>
    <row r="74" spans="1:18" hidden="1" x14ac:dyDescent="0.35">
      <c r="A74" s="7" t="s">
        <v>63</v>
      </c>
    </row>
    <row r="75" spans="1:18" x14ac:dyDescent="0.35">
      <c r="A75" s="7">
        <v>9</v>
      </c>
      <c r="B75" s="24" t="s">
        <v>119</v>
      </c>
      <c r="C75" s="24"/>
      <c r="D75" s="108" t="s">
        <v>120</v>
      </c>
      <c r="E75" s="109"/>
      <c r="F75" s="109"/>
      <c r="G75" s="53" t="s">
        <v>16</v>
      </c>
      <c r="H75" s="27">
        <v>0</v>
      </c>
      <c r="I75" s="27"/>
      <c r="J75" s="28"/>
      <c r="K75" s="29">
        <f>IF(AND(H75= "",I75= ""), 0, ROUND(ROUND(J75, 2) * ROUND(IF(I75="",H75,I75),  3), 2))</f>
        <v>0</v>
      </c>
      <c r="L75" s="7"/>
      <c r="N75" s="30">
        <v>0.2</v>
      </c>
      <c r="R75" s="7">
        <v>1373</v>
      </c>
    </row>
    <row r="76" spans="1:18" ht="30" customHeight="1" x14ac:dyDescent="0.35">
      <c r="A76" s="7" t="s">
        <v>61</v>
      </c>
      <c r="B76" s="31"/>
      <c r="C76" s="31"/>
      <c r="D76" s="116" t="s">
        <v>118</v>
      </c>
      <c r="E76" s="116"/>
      <c r="F76" s="116"/>
      <c r="G76" s="116"/>
      <c r="H76" s="116"/>
      <c r="I76" s="116"/>
      <c r="J76" s="116"/>
      <c r="K76" s="31"/>
    </row>
    <row r="77" spans="1:18" hidden="1" x14ac:dyDescent="0.35">
      <c r="A77" s="7" t="s">
        <v>63</v>
      </c>
    </row>
    <row r="78" spans="1:18" x14ac:dyDescent="0.35">
      <c r="A78" s="7">
        <v>9</v>
      </c>
      <c r="B78" s="24" t="s">
        <v>121</v>
      </c>
      <c r="C78" s="24"/>
      <c r="D78" s="108" t="s">
        <v>122</v>
      </c>
      <c r="E78" s="109"/>
      <c r="F78" s="109"/>
      <c r="G78" s="53" t="s">
        <v>16</v>
      </c>
      <c r="H78" s="27">
        <v>0</v>
      </c>
      <c r="I78" s="27"/>
      <c r="J78" s="28"/>
      <c r="K78" s="29">
        <f>IF(AND(H78= "",I78= ""), 0, ROUND(ROUND(J78, 2) * ROUND(IF(I78="",H78,I78),  3), 2))</f>
        <v>0</v>
      </c>
      <c r="L78" s="7"/>
      <c r="N78" s="30">
        <v>0.2</v>
      </c>
      <c r="R78" s="7">
        <v>1373</v>
      </c>
    </row>
    <row r="79" spans="1:18" ht="30" customHeight="1" x14ac:dyDescent="0.35">
      <c r="A79" s="7" t="s">
        <v>61</v>
      </c>
      <c r="B79" s="31"/>
      <c r="C79" s="31"/>
      <c r="D79" s="116" t="s">
        <v>123</v>
      </c>
      <c r="E79" s="116"/>
      <c r="F79" s="116"/>
      <c r="G79" s="116"/>
      <c r="H79" s="116"/>
      <c r="I79" s="116"/>
      <c r="J79" s="116"/>
      <c r="K79" s="31"/>
    </row>
    <row r="80" spans="1:18" hidden="1" x14ac:dyDescent="0.35">
      <c r="A80" s="7" t="s">
        <v>63</v>
      </c>
    </row>
    <row r="81" spans="1:18" x14ac:dyDescent="0.35">
      <c r="A81" s="7">
        <v>9</v>
      </c>
      <c r="B81" s="24" t="s">
        <v>124</v>
      </c>
      <c r="C81" s="24"/>
      <c r="D81" s="108" t="s">
        <v>125</v>
      </c>
      <c r="E81" s="109"/>
      <c r="F81" s="109"/>
      <c r="G81" s="53" t="s">
        <v>16</v>
      </c>
      <c r="H81" s="27">
        <v>0</v>
      </c>
      <c r="I81" s="27"/>
      <c r="J81" s="28"/>
      <c r="K81" s="29">
        <f>IF(AND(H81= "",I81= ""), 0, ROUND(ROUND(J81, 2) * ROUND(IF(I81="",H81,I81),  3), 2))</f>
        <v>0</v>
      </c>
      <c r="L81" s="7"/>
      <c r="N81" s="30">
        <v>0.2</v>
      </c>
      <c r="R81" s="7">
        <v>1373</v>
      </c>
    </row>
    <row r="82" spans="1:18" ht="30" customHeight="1" x14ac:dyDescent="0.35">
      <c r="A82" s="7" t="s">
        <v>61</v>
      </c>
      <c r="B82" s="31"/>
      <c r="C82" s="31"/>
      <c r="D82" s="116" t="s">
        <v>123</v>
      </c>
      <c r="E82" s="116"/>
      <c r="F82" s="116"/>
      <c r="G82" s="116"/>
      <c r="H82" s="116"/>
      <c r="I82" s="116"/>
      <c r="J82" s="116"/>
      <c r="K82" s="31"/>
    </row>
    <row r="83" spans="1:18" hidden="1" x14ac:dyDescent="0.35">
      <c r="A83" s="7" t="s">
        <v>63</v>
      </c>
    </row>
    <row r="84" spans="1:18" hidden="1" x14ac:dyDescent="0.35">
      <c r="A84" s="7" t="s">
        <v>50</v>
      </c>
    </row>
    <row r="85" spans="1:18" x14ac:dyDescent="0.35">
      <c r="A85" s="7">
        <v>5</v>
      </c>
      <c r="B85" s="17" t="s">
        <v>126</v>
      </c>
      <c r="C85" s="17"/>
      <c r="D85" s="110" t="s">
        <v>127</v>
      </c>
      <c r="E85" s="110"/>
      <c r="F85" s="110"/>
      <c r="G85" s="20"/>
      <c r="H85" s="20"/>
      <c r="I85" s="20"/>
      <c r="J85" s="20"/>
      <c r="K85" s="21"/>
      <c r="L85" s="7"/>
    </row>
    <row r="86" spans="1:18" hidden="1" x14ac:dyDescent="0.35">
      <c r="A86" s="7" t="s">
        <v>49</v>
      </c>
    </row>
    <row r="87" spans="1:18" x14ac:dyDescent="0.35">
      <c r="A87" s="7">
        <v>9</v>
      </c>
      <c r="B87" s="24" t="s">
        <v>128</v>
      </c>
      <c r="C87" s="24"/>
      <c r="D87" s="108" t="s">
        <v>129</v>
      </c>
      <c r="E87" s="109"/>
      <c r="F87" s="109"/>
      <c r="G87" s="53" t="s">
        <v>16</v>
      </c>
      <c r="H87" s="27">
        <v>0</v>
      </c>
      <c r="I87" s="27"/>
      <c r="J87" s="28"/>
      <c r="K87" s="29">
        <f>IF(AND(H87= "",I87= ""), 0, ROUND(ROUND(J87, 2) * ROUND(IF(I87="",H87,I87),  3), 2))</f>
        <v>0</v>
      </c>
      <c r="L87" s="7"/>
      <c r="N87" s="30">
        <v>0.2</v>
      </c>
      <c r="R87" s="7">
        <v>1373</v>
      </c>
    </row>
    <row r="88" spans="1:18" hidden="1" x14ac:dyDescent="0.35">
      <c r="A88" s="7" t="s">
        <v>63</v>
      </c>
    </row>
    <row r="89" spans="1:18" hidden="1" x14ac:dyDescent="0.35">
      <c r="A89" s="7" t="s">
        <v>50</v>
      </c>
    </row>
    <row r="90" spans="1:18" x14ac:dyDescent="0.35">
      <c r="A90" s="7">
        <v>5</v>
      </c>
      <c r="B90" s="17" t="s">
        <v>130</v>
      </c>
      <c r="C90" s="17"/>
      <c r="D90" s="110" t="s">
        <v>131</v>
      </c>
      <c r="E90" s="110"/>
      <c r="F90" s="110"/>
      <c r="G90" s="20"/>
      <c r="H90" s="20"/>
      <c r="I90" s="20"/>
      <c r="J90" s="20"/>
      <c r="K90" s="21"/>
      <c r="L90" s="7"/>
    </row>
    <row r="91" spans="1:18" hidden="1" x14ac:dyDescent="0.35">
      <c r="A91" s="7" t="s">
        <v>49</v>
      </c>
    </row>
    <row r="92" spans="1:18" x14ac:dyDescent="0.35">
      <c r="A92" s="7">
        <v>9</v>
      </c>
      <c r="B92" s="24" t="s">
        <v>132</v>
      </c>
      <c r="C92" s="24"/>
      <c r="D92" s="108" t="s">
        <v>133</v>
      </c>
      <c r="E92" s="109"/>
      <c r="F92" s="109"/>
      <c r="G92" s="53" t="s">
        <v>16</v>
      </c>
      <c r="H92" s="27">
        <v>0</v>
      </c>
      <c r="I92" s="27"/>
      <c r="J92" s="28"/>
      <c r="K92" s="29">
        <f>IF(AND(H92= "",I92= ""), 0, ROUND(ROUND(J92, 2) * ROUND(IF(I92="",H92,I92),  3), 2))</f>
        <v>0</v>
      </c>
      <c r="L92" s="7"/>
      <c r="N92" s="30">
        <v>0.2</v>
      </c>
      <c r="R92" s="7">
        <v>1373</v>
      </c>
    </row>
    <row r="93" spans="1:18" ht="30" customHeight="1" x14ac:dyDescent="0.35">
      <c r="A93" s="7" t="s">
        <v>61</v>
      </c>
      <c r="B93" s="31"/>
      <c r="C93" s="31"/>
      <c r="D93" s="116" t="s">
        <v>134</v>
      </c>
      <c r="E93" s="116"/>
      <c r="F93" s="116"/>
      <c r="G93" s="116"/>
      <c r="H93" s="116"/>
      <c r="I93" s="116"/>
      <c r="J93" s="116"/>
      <c r="K93" s="31"/>
    </row>
    <row r="94" spans="1:18" hidden="1" x14ac:dyDescent="0.35">
      <c r="A94" s="7" t="s">
        <v>63</v>
      </c>
    </row>
    <row r="95" spans="1:18" x14ac:dyDescent="0.35">
      <c r="A95" s="7">
        <v>9</v>
      </c>
      <c r="B95" s="24" t="s">
        <v>135</v>
      </c>
      <c r="C95" s="24"/>
      <c r="D95" s="108" t="s">
        <v>136</v>
      </c>
      <c r="E95" s="109"/>
      <c r="F95" s="109"/>
      <c r="G95" s="53" t="s">
        <v>16</v>
      </c>
      <c r="H95" s="27">
        <v>0</v>
      </c>
      <c r="I95" s="27"/>
      <c r="J95" s="28"/>
      <c r="K95" s="29">
        <f>IF(AND(H95= "",I95= ""), 0, ROUND(ROUND(J95, 2) * ROUND(IF(I95="",H95,I95),  3), 2))</f>
        <v>0</v>
      </c>
      <c r="L95" s="7"/>
      <c r="N95" s="30">
        <v>0.2</v>
      </c>
      <c r="R95" s="7">
        <v>1373</v>
      </c>
    </row>
    <row r="96" spans="1:18" ht="30" customHeight="1" x14ac:dyDescent="0.35">
      <c r="A96" s="7" t="s">
        <v>61</v>
      </c>
      <c r="B96" s="31"/>
      <c r="C96" s="31"/>
      <c r="D96" s="116" t="s">
        <v>134</v>
      </c>
      <c r="E96" s="116"/>
      <c r="F96" s="116"/>
      <c r="G96" s="116"/>
      <c r="H96" s="116"/>
      <c r="I96" s="116"/>
      <c r="J96" s="116"/>
      <c r="K96" s="31"/>
    </row>
    <row r="97" spans="1:18" hidden="1" x14ac:dyDescent="0.35">
      <c r="A97" s="7" t="s">
        <v>63</v>
      </c>
    </row>
    <row r="98" spans="1:18" hidden="1" x14ac:dyDescent="0.35">
      <c r="A98" s="7" t="s">
        <v>50</v>
      </c>
    </row>
    <row r="99" spans="1:18" x14ac:dyDescent="0.35">
      <c r="A99" s="7">
        <v>5</v>
      </c>
      <c r="B99" s="17" t="s">
        <v>137</v>
      </c>
      <c r="C99" s="17"/>
      <c r="D99" s="110" t="s">
        <v>138</v>
      </c>
      <c r="E99" s="110"/>
      <c r="F99" s="110"/>
      <c r="G99" s="20"/>
      <c r="H99" s="20"/>
      <c r="I99" s="20"/>
      <c r="J99" s="20"/>
      <c r="K99" s="21"/>
      <c r="L99" s="7"/>
    </row>
    <row r="100" spans="1:18" hidden="1" x14ac:dyDescent="0.35">
      <c r="A100" s="7" t="s">
        <v>49</v>
      </c>
    </row>
    <row r="101" spans="1:18" x14ac:dyDescent="0.35">
      <c r="A101" s="7">
        <v>9</v>
      </c>
      <c r="B101" s="24" t="s">
        <v>139</v>
      </c>
      <c r="C101" s="24" t="s">
        <v>140</v>
      </c>
      <c r="D101" s="108" t="s">
        <v>141</v>
      </c>
      <c r="E101" s="109"/>
      <c r="F101" s="109"/>
      <c r="G101" s="53" t="s">
        <v>15</v>
      </c>
      <c r="H101" s="32">
        <v>0</v>
      </c>
      <c r="I101" s="32"/>
      <c r="J101" s="28"/>
      <c r="K101" s="29">
        <f>IF(AND(H101= "",I101= ""), 0, ROUND(ROUND(J101, 2) * ROUND(IF(I101="",H101,I101),  2), 2))</f>
        <v>0</v>
      </c>
      <c r="L101" s="7"/>
      <c r="N101" s="30">
        <v>0.2</v>
      </c>
      <c r="R101" s="7">
        <v>1373</v>
      </c>
    </row>
    <row r="102" spans="1:18" hidden="1" x14ac:dyDescent="0.35">
      <c r="A102" s="7" t="s">
        <v>63</v>
      </c>
    </row>
    <row r="103" spans="1:18" x14ac:dyDescent="0.35">
      <c r="A103" s="7">
        <v>9</v>
      </c>
      <c r="B103" s="24" t="s">
        <v>142</v>
      </c>
      <c r="C103" s="24"/>
      <c r="D103" s="108" t="s">
        <v>143</v>
      </c>
      <c r="E103" s="109"/>
      <c r="F103" s="109"/>
      <c r="G103" s="53" t="s">
        <v>15</v>
      </c>
      <c r="H103" s="27">
        <v>0</v>
      </c>
      <c r="I103" s="27"/>
      <c r="J103" s="28"/>
      <c r="K103" s="29">
        <f>IF(AND(H103= "",I103= ""), 0, ROUND(ROUND(J103, 2) * ROUND(IF(I103="",H103,I103),  3), 2))</f>
        <v>0</v>
      </c>
      <c r="L103" s="7"/>
      <c r="N103" s="30">
        <v>0.2</v>
      </c>
      <c r="R103" s="7">
        <v>1373</v>
      </c>
    </row>
    <row r="104" spans="1:18" hidden="1" x14ac:dyDescent="0.35">
      <c r="A104" s="7" t="s">
        <v>63</v>
      </c>
    </row>
    <row r="105" spans="1:18" hidden="1" x14ac:dyDescent="0.35">
      <c r="A105" s="7" t="s">
        <v>50</v>
      </c>
    </row>
    <row r="106" spans="1:18" ht="26" customHeight="1" x14ac:dyDescent="0.35">
      <c r="A106" s="7">
        <v>5</v>
      </c>
      <c r="B106" s="17" t="s">
        <v>144</v>
      </c>
      <c r="C106" s="17"/>
      <c r="D106" s="110" t="s">
        <v>145</v>
      </c>
      <c r="E106" s="110"/>
      <c r="F106" s="110"/>
      <c r="G106" s="20"/>
      <c r="H106" s="20"/>
      <c r="I106" s="20"/>
      <c r="J106" s="20"/>
      <c r="K106" s="21"/>
      <c r="L106" s="7"/>
    </row>
    <row r="107" spans="1:18" hidden="1" x14ac:dyDescent="0.35">
      <c r="A107" s="7" t="s">
        <v>49</v>
      </c>
    </row>
    <row r="108" spans="1:18" x14ac:dyDescent="0.35">
      <c r="A108" s="7">
        <v>9</v>
      </c>
      <c r="B108" s="24" t="s">
        <v>146</v>
      </c>
      <c r="C108" s="24" t="s">
        <v>147</v>
      </c>
      <c r="D108" s="108" t="s">
        <v>148</v>
      </c>
      <c r="E108" s="109"/>
      <c r="F108" s="109"/>
      <c r="G108" s="26" t="s">
        <v>16</v>
      </c>
      <c r="H108" s="35">
        <v>0</v>
      </c>
      <c r="I108" s="35"/>
      <c r="J108" s="28"/>
      <c r="K108" s="29">
        <f>IF(AND(H108= "",I108= ""), 0, ROUND(ROUND(J108, 2) * ROUND(IF(I108="",H108,I108),  0), 2))</f>
        <v>0</v>
      </c>
      <c r="L108" s="7"/>
      <c r="N108" s="30">
        <v>0.2</v>
      </c>
      <c r="R108" s="7">
        <v>1373</v>
      </c>
    </row>
    <row r="109" spans="1:18" hidden="1" x14ac:dyDescent="0.35">
      <c r="A109" s="7" t="s">
        <v>63</v>
      </c>
    </row>
    <row r="110" spans="1:18" x14ac:dyDescent="0.35">
      <c r="A110" s="7">
        <v>9</v>
      </c>
      <c r="B110" s="24" t="s">
        <v>149</v>
      </c>
      <c r="C110" s="24"/>
      <c r="D110" s="108" t="s">
        <v>150</v>
      </c>
      <c r="E110" s="109"/>
      <c r="F110" s="109"/>
      <c r="G110" s="53" t="s">
        <v>16</v>
      </c>
      <c r="H110" s="27">
        <v>0</v>
      </c>
      <c r="I110" s="27"/>
      <c r="J110" s="28"/>
      <c r="K110" s="29">
        <f>IF(AND(H110= "",I110= ""), 0, ROUND(ROUND(J110, 2) * ROUND(IF(I110="",H110,I110),  3), 2))</f>
        <v>0</v>
      </c>
      <c r="L110" s="7"/>
      <c r="N110" s="30">
        <v>0.2</v>
      </c>
      <c r="R110" s="7">
        <v>1373</v>
      </c>
    </row>
    <row r="111" spans="1:18" hidden="1" x14ac:dyDescent="0.35">
      <c r="A111" s="7" t="s">
        <v>63</v>
      </c>
    </row>
    <row r="112" spans="1:18" hidden="1" x14ac:dyDescent="0.35">
      <c r="A112" s="7" t="s">
        <v>50</v>
      </c>
    </row>
    <row r="113" spans="1:18" x14ac:dyDescent="0.35">
      <c r="A113" s="7">
        <v>5</v>
      </c>
      <c r="B113" s="17" t="s">
        <v>151</v>
      </c>
      <c r="C113" s="17"/>
      <c r="D113" s="110" t="s">
        <v>152</v>
      </c>
      <c r="E113" s="110"/>
      <c r="F113" s="110"/>
      <c r="G113" s="20"/>
      <c r="H113" s="20"/>
      <c r="I113" s="20"/>
      <c r="J113" s="20"/>
      <c r="K113" s="21"/>
      <c r="L113" s="7"/>
    </row>
    <row r="114" spans="1:18" hidden="1" x14ac:dyDescent="0.35">
      <c r="A114" s="7" t="s">
        <v>49</v>
      </c>
    </row>
    <row r="115" spans="1:18" x14ac:dyDescent="0.35">
      <c r="A115" s="7">
        <v>9</v>
      </c>
      <c r="B115" s="24" t="s">
        <v>153</v>
      </c>
      <c r="C115" s="24"/>
      <c r="D115" s="108" t="s">
        <v>154</v>
      </c>
      <c r="E115" s="109"/>
      <c r="F115" s="109"/>
      <c r="G115" s="53" t="s">
        <v>16</v>
      </c>
      <c r="H115" s="27">
        <v>0</v>
      </c>
      <c r="I115" s="27"/>
      <c r="J115" s="28"/>
      <c r="K115" s="29">
        <f>IF(AND(H115= "",I115= ""), 0, ROUND(ROUND(J115, 2) * ROUND(IF(I115="",H115,I115),  3), 2))</f>
        <v>0</v>
      </c>
      <c r="L115" s="7"/>
      <c r="N115" s="30">
        <v>0.2</v>
      </c>
      <c r="R115" s="7">
        <v>1373</v>
      </c>
    </row>
    <row r="116" spans="1:18" hidden="1" x14ac:dyDescent="0.35">
      <c r="A116" s="7" t="s">
        <v>63</v>
      </c>
    </row>
    <row r="117" spans="1:18" x14ac:dyDescent="0.35">
      <c r="A117" s="7">
        <v>9</v>
      </c>
      <c r="B117" s="24" t="s">
        <v>155</v>
      </c>
      <c r="C117" s="24"/>
      <c r="D117" s="108" t="s">
        <v>156</v>
      </c>
      <c r="E117" s="109"/>
      <c r="F117" s="109"/>
      <c r="G117" s="53" t="s">
        <v>16</v>
      </c>
      <c r="H117" s="27">
        <v>0</v>
      </c>
      <c r="I117" s="27"/>
      <c r="J117" s="28"/>
      <c r="K117" s="29">
        <f>IF(AND(H117= "",I117= ""), 0, ROUND(ROUND(J117, 2) * ROUND(IF(I117="",H117,I117),  3), 2))</f>
        <v>0</v>
      </c>
      <c r="L117" s="7"/>
      <c r="N117" s="30">
        <v>0.2</v>
      </c>
      <c r="R117" s="7">
        <v>1373</v>
      </c>
    </row>
    <row r="118" spans="1:18" hidden="1" x14ac:dyDescent="0.35">
      <c r="A118" s="7" t="s">
        <v>63</v>
      </c>
    </row>
    <row r="119" spans="1:18" hidden="1" x14ac:dyDescent="0.35">
      <c r="A119" s="7" t="s">
        <v>50</v>
      </c>
    </row>
    <row r="120" spans="1:18" x14ac:dyDescent="0.35">
      <c r="A120" s="7">
        <v>5</v>
      </c>
      <c r="B120" s="17" t="s">
        <v>157</v>
      </c>
      <c r="C120" s="17"/>
      <c r="D120" s="110" t="s">
        <v>158</v>
      </c>
      <c r="E120" s="110"/>
      <c r="F120" s="110"/>
      <c r="G120" s="20"/>
      <c r="H120" s="20"/>
      <c r="I120" s="20"/>
      <c r="J120" s="20"/>
      <c r="K120" s="21"/>
      <c r="L120" s="7"/>
    </row>
    <row r="121" spans="1:18" hidden="1" x14ac:dyDescent="0.35">
      <c r="A121" s="7" t="s">
        <v>49</v>
      </c>
    </row>
    <row r="122" spans="1:18" x14ac:dyDescent="0.35">
      <c r="A122" s="7">
        <v>9</v>
      </c>
      <c r="B122" s="24" t="s">
        <v>159</v>
      </c>
      <c r="C122" s="24"/>
      <c r="D122" s="108" t="s">
        <v>160</v>
      </c>
      <c r="E122" s="109"/>
      <c r="F122" s="109"/>
      <c r="G122" s="53" t="s">
        <v>242</v>
      </c>
      <c r="H122" s="27">
        <v>0</v>
      </c>
      <c r="I122" s="27"/>
      <c r="J122" s="28"/>
      <c r="K122" s="29">
        <f>IF(AND(H122= "",I122= ""), 0, ROUND(ROUND(J122, 2) * ROUND(IF(I122="",H122,I122),  3), 2))</f>
        <v>0</v>
      </c>
      <c r="L122" s="7"/>
      <c r="N122" s="30">
        <v>0.2</v>
      </c>
      <c r="R122" s="7">
        <v>1373</v>
      </c>
    </row>
    <row r="123" spans="1:18" hidden="1" x14ac:dyDescent="0.35">
      <c r="A123" s="7" t="s">
        <v>63</v>
      </c>
    </row>
    <row r="124" spans="1:18" hidden="1" x14ac:dyDescent="0.35">
      <c r="A124" s="7" t="s">
        <v>50</v>
      </c>
    </row>
    <row r="125" spans="1:18" hidden="1" x14ac:dyDescent="0.35">
      <c r="A125" s="7" t="s">
        <v>96</v>
      </c>
    </row>
    <row r="126" spans="1:18" x14ac:dyDescent="0.35">
      <c r="A126" s="7" t="s">
        <v>44</v>
      </c>
      <c r="B126" s="25"/>
      <c r="C126" s="25"/>
      <c r="D126" s="111"/>
      <c r="E126" s="111"/>
      <c r="F126" s="111"/>
      <c r="K126" s="25"/>
    </row>
    <row r="127" spans="1:18" x14ac:dyDescent="0.35">
      <c r="B127" s="25"/>
      <c r="C127" s="25"/>
      <c r="D127" s="114" t="s">
        <v>46</v>
      </c>
      <c r="E127" s="115"/>
      <c r="F127" s="115"/>
      <c r="G127" s="112"/>
      <c r="H127" s="112"/>
      <c r="I127" s="112"/>
      <c r="J127" s="112"/>
      <c r="K127" s="113"/>
    </row>
    <row r="128" spans="1:18" x14ac:dyDescent="0.35">
      <c r="B128" s="25"/>
      <c r="C128" s="25"/>
      <c r="D128" s="103"/>
      <c r="E128" s="59"/>
      <c r="F128" s="59"/>
      <c r="G128" s="59"/>
      <c r="H128" s="59"/>
      <c r="I128" s="59"/>
      <c r="J128" s="59"/>
      <c r="K128" s="102"/>
    </row>
    <row r="129" spans="1:11" x14ac:dyDescent="0.35">
      <c r="B129" s="25"/>
      <c r="C129" s="25"/>
      <c r="D129" s="106" t="s">
        <v>161</v>
      </c>
      <c r="E129" s="107"/>
      <c r="F129" s="107"/>
      <c r="G129" s="104">
        <f>SUMIF(L8:L126, IF(L7="","",L7), K8:K126)</f>
        <v>0</v>
      </c>
      <c r="H129" s="104"/>
      <c r="I129" s="104"/>
      <c r="J129" s="104"/>
      <c r="K129" s="105"/>
    </row>
    <row r="130" spans="1:11" x14ac:dyDescent="0.35">
      <c r="B130" s="25"/>
      <c r="C130" s="25"/>
      <c r="D130" s="106" t="s">
        <v>162</v>
      </c>
      <c r="E130" s="107"/>
      <c r="F130" s="107"/>
      <c r="G130" s="104">
        <f>ROUND(SUMIF(L8:L126, IF(L7="","",L7), K8:K126) * 0.2, 2)</f>
        <v>0</v>
      </c>
      <c r="H130" s="104"/>
      <c r="I130" s="104"/>
      <c r="J130" s="104"/>
      <c r="K130" s="105"/>
    </row>
    <row r="131" spans="1:11" x14ac:dyDescent="0.35">
      <c r="B131" s="25"/>
      <c r="C131" s="25"/>
      <c r="D131" s="95" t="s">
        <v>163</v>
      </c>
      <c r="E131" s="96"/>
      <c r="F131" s="96"/>
      <c r="G131" s="93">
        <f>SUM(G129:G130)</f>
        <v>0</v>
      </c>
      <c r="H131" s="93"/>
      <c r="I131" s="93"/>
      <c r="J131" s="93"/>
      <c r="K131" s="94"/>
    </row>
    <row r="132" spans="1:11" ht="31" customHeight="1" x14ac:dyDescent="0.35">
      <c r="B132" s="3"/>
      <c r="C132" s="3"/>
      <c r="D132" s="97" t="s">
        <v>164</v>
      </c>
      <c r="E132" s="97"/>
      <c r="F132" s="97"/>
      <c r="G132" s="97"/>
      <c r="H132" s="97"/>
      <c r="I132" s="97"/>
      <c r="J132" s="97"/>
      <c r="K132" s="97"/>
    </row>
    <row r="134" spans="1:11" x14ac:dyDescent="0.35">
      <c r="D134" s="98" t="s">
        <v>165</v>
      </c>
      <c r="E134" s="98"/>
      <c r="F134" s="98"/>
      <c r="G134" s="98"/>
      <c r="H134" s="98"/>
      <c r="I134" s="98"/>
      <c r="J134" s="98"/>
      <c r="K134" s="98"/>
    </row>
    <row r="135" spans="1:11" x14ac:dyDescent="0.35">
      <c r="D135" s="100" t="s">
        <v>166</v>
      </c>
      <c r="E135" s="101"/>
      <c r="F135" s="101"/>
      <c r="G135" s="99">
        <f>SUMIF(L18:L122, "", K18:K122)</f>
        <v>0</v>
      </c>
      <c r="H135" s="99"/>
      <c r="I135" s="99"/>
      <c r="J135" s="99"/>
      <c r="K135" s="99"/>
    </row>
    <row r="136" spans="1:11" x14ac:dyDescent="0.35">
      <c r="D136" s="92" t="s">
        <v>167</v>
      </c>
      <c r="E136" s="79"/>
      <c r="F136" s="79"/>
      <c r="G136" s="90">
        <f>SUMIF(L18:L49, "", K18:K49)</f>
        <v>0</v>
      </c>
      <c r="H136" s="91"/>
      <c r="I136" s="91"/>
      <c r="J136" s="91"/>
      <c r="K136" s="91"/>
    </row>
    <row r="137" spans="1:11" x14ac:dyDescent="0.35">
      <c r="D137" s="92" t="s">
        <v>168</v>
      </c>
      <c r="E137" s="79"/>
      <c r="F137" s="79"/>
      <c r="G137" s="90">
        <f>SUMIF(L58:L64, "", K58:K64)</f>
        <v>0</v>
      </c>
      <c r="H137" s="91"/>
      <c r="I137" s="91"/>
      <c r="J137" s="91"/>
      <c r="K137" s="91"/>
    </row>
    <row r="138" spans="1:11" x14ac:dyDescent="0.35">
      <c r="D138" s="92" t="s">
        <v>169</v>
      </c>
      <c r="E138" s="79"/>
      <c r="F138" s="79"/>
      <c r="G138" s="90">
        <f>SUMIF(L72:L122, "", K72:K122)</f>
        <v>0</v>
      </c>
      <c r="H138" s="91"/>
      <c r="I138" s="91"/>
      <c r="J138" s="91"/>
      <c r="K138" s="91"/>
    </row>
    <row r="139" spans="1:11" x14ac:dyDescent="0.35">
      <c r="D139" s="81" t="s">
        <v>170</v>
      </c>
      <c r="E139" s="82"/>
      <c r="F139" s="82"/>
      <c r="G139" s="37"/>
      <c r="H139" s="37"/>
      <c r="I139" s="37"/>
      <c r="J139" s="37"/>
      <c r="K139" s="38"/>
    </row>
    <row r="140" spans="1:11" x14ac:dyDescent="0.35">
      <c r="D140" s="83"/>
      <c r="E140" s="84"/>
      <c r="F140" s="84"/>
      <c r="G140" s="84"/>
      <c r="H140" s="84"/>
      <c r="I140" s="84"/>
      <c r="J140" s="84"/>
      <c r="K140" s="85"/>
    </row>
    <row r="141" spans="1:11" x14ac:dyDescent="0.35">
      <c r="A141" s="39"/>
      <c r="D141" s="86" t="s">
        <v>161</v>
      </c>
      <c r="E141" s="59"/>
      <c r="F141" s="59"/>
      <c r="G141" s="87">
        <f>SUMIF(L5:L132, IF(L4="","",L4), K5:K132)</f>
        <v>0</v>
      </c>
      <c r="H141" s="88"/>
      <c r="I141" s="88"/>
      <c r="J141" s="88"/>
      <c r="K141" s="89"/>
    </row>
    <row r="142" spans="1:11" x14ac:dyDescent="0.35">
      <c r="A142" s="39"/>
      <c r="D142" s="86" t="s">
        <v>162</v>
      </c>
      <c r="E142" s="59"/>
      <c r="F142" s="59"/>
      <c r="G142" s="87">
        <f>ROUND(SUMIF(L5:L132, IF(L4="","",L4), K5:K132) * 0.2, 2)</f>
        <v>0</v>
      </c>
      <c r="H142" s="88"/>
      <c r="I142" s="88"/>
      <c r="J142" s="88"/>
      <c r="K142" s="89"/>
    </row>
    <row r="143" spans="1:11" x14ac:dyDescent="0.35">
      <c r="D143" s="74" t="s">
        <v>163</v>
      </c>
      <c r="E143" s="75"/>
      <c r="F143" s="75"/>
      <c r="G143" s="76">
        <f>SUM(G141:G142)</f>
        <v>0</v>
      </c>
      <c r="H143" s="77"/>
      <c r="I143" s="77"/>
      <c r="J143" s="77"/>
      <c r="K143" s="78"/>
    </row>
    <row r="144" spans="1:11" x14ac:dyDescent="0.35">
      <c r="D144" s="79"/>
      <c r="E144" s="59"/>
      <c r="F144" s="59"/>
      <c r="G144" s="59"/>
      <c r="H144" s="59"/>
      <c r="I144" s="59"/>
      <c r="J144" s="59"/>
      <c r="K144" s="59"/>
    </row>
    <row r="145" spans="4:11" x14ac:dyDescent="0.35">
      <c r="D145" s="80" t="s">
        <v>171</v>
      </c>
      <c r="E145" s="80"/>
      <c r="F145" s="80"/>
      <c r="G145" s="80"/>
      <c r="H145" s="80"/>
      <c r="I145" s="80"/>
      <c r="J145" s="80"/>
      <c r="K145" s="80"/>
    </row>
    <row r="146" spans="4:11" x14ac:dyDescent="0.35">
      <c r="D146" s="70" t="str">
        <f>IF(Paramètres!AA2&lt;&gt;"",Paramètres!AA2,"")</f>
        <v xml:space="preserve">Zéro euro </v>
      </c>
      <c r="E146" s="70"/>
      <c r="F146" s="70"/>
      <c r="G146" s="70"/>
      <c r="H146" s="70"/>
      <c r="I146" s="70"/>
      <c r="J146" s="70"/>
      <c r="K146" s="70"/>
    </row>
    <row r="147" spans="4:11" x14ac:dyDescent="0.35">
      <c r="D147" s="70"/>
      <c r="E147" s="70"/>
      <c r="F147" s="70"/>
      <c r="G147" s="70"/>
      <c r="H147" s="70"/>
      <c r="I147" s="70"/>
      <c r="J147" s="70"/>
      <c r="K147" s="70"/>
    </row>
    <row r="148" spans="4:11" ht="56.75" customHeight="1" x14ac:dyDescent="0.35">
      <c r="G148" s="71" t="s">
        <v>172</v>
      </c>
      <c r="H148" s="71"/>
      <c r="I148" s="71"/>
      <c r="J148" s="71"/>
      <c r="K148" s="71"/>
    </row>
    <row r="150" spans="4:11" x14ac:dyDescent="0.35">
      <c r="D150" s="59"/>
      <c r="E150" s="59"/>
      <c r="G150" s="72" t="s">
        <v>173</v>
      </c>
      <c r="H150" s="72"/>
      <c r="I150" s="72"/>
      <c r="J150" s="72"/>
      <c r="K150" s="72"/>
    </row>
    <row r="151" spans="4:11" ht="85" customHeight="1" x14ac:dyDescent="0.35">
      <c r="D151" s="59"/>
      <c r="E151" s="59"/>
      <c r="G151" s="72"/>
      <c r="H151" s="72"/>
      <c r="I151" s="72"/>
      <c r="J151" s="72"/>
      <c r="K151" s="72"/>
    </row>
    <row r="152" spans="4:11" x14ac:dyDescent="0.35">
      <c r="D152" s="73"/>
      <c r="E152" s="73"/>
      <c r="F152" s="73"/>
      <c r="G152" s="73"/>
      <c r="H152" s="73"/>
      <c r="I152" s="73"/>
      <c r="J152" s="73"/>
      <c r="K152" s="73"/>
    </row>
  </sheetData>
  <sheetProtection selectLockedCells="1"/>
  <mergeCells count="100">
    <mergeCell ref="D3:F3"/>
    <mergeCell ref="D4:F4"/>
    <mergeCell ref="D7:F7"/>
    <mergeCell ref="D8:F8"/>
    <mergeCell ref="D11:F11"/>
    <mergeCell ref="D14:F14"/>
    <mergeCell ref="D16:F16"/>
    <mergeCell ref="D18:F18"/>
    <mergeCell ref="D19:J19"/>
    <mergeCell ref="D21:F21"/>
    <mergeCell ref="D22:J22"/>
    <mergeCell ref="D25:F25"/>
    <mergeCell ref="D27:F27"/>
    <mergeCell ref="D28:J28"/>
    <mergeCell ref="D30:F30"/>
    <mergeCell ref="D31:J31"/>
    <mergeCell ref="D34:F34"/>
    <mergeCell ref="D35:F35"/>
    <mergeCell ref="D37:F37"/>
    <mergeCell ref="D38:J38"/>
    <mergeCell ref="D40:F40"/>
    <mergeCell ref="D41:J41"/>
    <mergeCell ref="D44:F44"/>
    <mergeCell ref="D46:F46"/>
    <mergeCell ref="D47:J47"/>
    <mergeCell ref="D49:F49"/>
    <mergeCell ref="D50:J50"/>
    <mergeCell ref="D55:F55"/>
    <mergeCell ref="D56:F56"/>
    <mergeCell ref="D58:F58"/>
    <mergeCell ref="D59:J59"/>
    <mergeCell ref="D61:F61"/>
    <mergeCell ref="D62:J62"/>
    <mergeCell ref="D64:F64"/>
    <mergeCell ref="D65:J65"/>
    <mergeCell ref="D69:F69"/>
    <mergeCell ref="D70:F70"/>
    <mergeCell ref="D72:F72"/>
    <mergeCell ref="D73:J73"/>
    <mergeCell ref="D75:F75"/>
    <mergeCell ref="D76:J76"/>
    <mergeCell ref="D78:F78"/>
    <mergeCell ref="D79:J79"/>
    <mergeCell ref="D81:F81"/>
    <mergeCell ref="D82:J82"/>
    <mergeCell ref="D85:F85"/>
    <mergeCell ref="D87:F87"/>
    <mergeCell ref="D90:F90"/>
    <mergeCell ref="D92:F92"/>
    <mergeCell ref="D93:J93"/>
    <mergeCell ref="D95:F95"/>
    <mergeCell ref="D96:J96"/>
    <mergeCell ref="D99:F99"/>
    <mergeCell ref="D101:F101"/>
    <mergeCell ref="D103:F103"/>
    <mergeCell ref="D106:F106"/>
    <mergeCell ref="D108:F108"/>
    <mergeCell ref="D110:F110"/>
    <mergeCell ref="D113:F113"/>
    <mergeCell ref="D115:F115"/>
    <mergeCell ref="D117:F117"/>
    <mergeCell ref="D120:F120"/>
    <mergeCell ref="D122:F122"/>
    <mergeCell ref="D126:F126"/>
    <mergeCell ref="G127:K127"/>
    <mergeCell ref="D127:F127"/>
    <mergeCell ref="G128:K128"/>
    <mergeCell ref="D128:F128"/>
    <mergeCell ref="G129:K129"/>
    <mergeCell ref="D129:F129"/>
    <mergeCell ref="G130:K130"/>
    <mergeCell ref="D130:F130"/>
    <mergeCell ref="G131:K131"/>
    <mergeCell ref="D131:F131"/>
    <mergeCell ref="D132:K132"/>
    <mergeCell ref="D134:K134"/>
    <mergeCell ref="G135:K135"/>
    <mergeCell ref="D135:F135"/>
    <mergeCell ref="G136:K136"/>
    <mergeCell ref="D136:F136"/>
    <mergeCell ref="G137:K137"/>
    <mergeCell ref="D137:F137"/>
    <mergeCell ref="G138:K138"/>
    <mergeCell ref="D138:F138"/>
    <mergeCell ref="D139:F139"/>
    <mergeCell ref="D140:K140"/>
    <mergeCell ref="D141:F141"/>
    <mergeCell ref="G141:K141"/>
    <mergeCell ref="D142:F142"/>
    <mergeCell ref="G142:K142"/>
    <mergeCell ref="D143:F143"/>
    <mergeCell ref="G143:K143"/>
    <mergeCell ref="D144:K144"/>
    <mergeCell ref="D145:K145"/>
    <mergeCell ref="D146:K146"/>
    <mergeCell ref="D147:K147"/>
    <mergeCell ref="G148:K148"/>
    <mergeCell ref="D150:E151"/>
    <mergeCell ref="G150:K151"/>
    <mergeCell ref="D152:K152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&amp;LRÉNOVATION CAF LOIRE ATLANTIQUE
22 rue de Malville - 44937 NANTES CEDEX 9&amp;RDPGF - Lot n°2 PLATRERIE 
DCE - Edition du 31/10/2025</oddHeader>
    <oddFooter>&amp;CEdition du 31/10/2025&amp;RPage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7265625" defaultRowHeight="12.75" customHeight="1" x14ac:dyDescent="0.35"/>
  <cols>
    <col min="1" max="1" width="11.453125" customWidth="1"/>
    <col min="2" max="2" width="35" customWidth="1"/>
    <col min="3" max="10" width="11.453125" customWidth="1"/>
  </cols>
  <sheetData>
    <row r="1" spans="1:27" ht="12.75" customHeight="1" x14ac:dyDescent="0.35">
      <c r="B1" s="36" t="s">
        <v>174</v>
      </c>
      <c r="AA1" s="7">
        <f>IF(DPGF!G143&lt;&gt;"",DPGF!G143,"0")</f>
        <v>0</v>
      </c>
    </row>
    <row r="2" spans="1:27" ht="12.75" customHeight="1" x14ac:dyDescent="0.35">
      <c r="AA2" s="7" t="str">
        <f>UPPER(MID(AA98,1,1))&amp;MID(AA98,2,168)</f>
        <v xml:space="preserve">Zéro euro </v>
      </c>
    </row>
    <row r="3" spans="1:27" ht="25.5" customHeight="1" x14ac:dyDescent="0.35">
      <c r="A3" s="41" t="s">
        <v>175</v>
      </c>
      <c r="B3" s="40" t="s">
        <v>176</v>
      </c>
      <c r="C3" s="122" t="s">
        <v>201</v>
      </c>
      <c r="D3" s="122"/>
      <c r="E3" s="122"/>
      <c r="F3" s="122"/>
      <c r="G3" s="122"/>
      <c r="H3" s="122"/>
      <c r="I3" s="122"/>
      <c r="J3" s="122"/>
      <c r="AA3" s="7">
        <f>INT(AA1/1000000)</f>
        <v>0</v>
      </c>
    </row>
    <row r="4" spans="1:27" ht="12.75" customHeight="1" x14ac:dyDescent="0.35">
      <c r="AA4" s="7">
        <f>INT((AA1-AA3*1000000)/1000)</f>
        <v>0</v>
      </c>
    </row>
    <row r="5" spans="1:27" ht="25.5" customHeight="1" x14ac:dyDescent="0.35">
      <c r="A5" s="41" t="s">
        <v>177</v>
      </c>
      <c r="B5" s="40" t="s">
        <v>178</v>
      </c>
      <c r="C5" s="122" t="s">
        <v>202</v>
      </c>
      <c r="D5" s="122"/>
      <c r="E5" s="122"/>
      <c r="F5" s="122"/>
      <c r="G5" s="122"/>
      <c r="H5" s="122"/>
      <c r="I5" s="122"/>
      <c r="J5" s="122"/>
      <c r="AA5" s="7">
        <f>INT(AA1-AA3*1000000-AA4*1000)</f>
        <v>0</v>
      </c>
    </row>
    <row r="6" spans="1:27" ht="12.75" customHeight="1" x14ac:dyDescent="0.35">
      <c r="AA6" s="7">
        <f>ROUND(AA1-AA3*1000000-AA4*1000-AA5,2)*100</f>
        <v>0</v>
      </c>
    </row>
    <row r="7" spans="1:27" ht="12.75" customHeight="1" x14ac:dyDescent="0.35">
      <c r="A7" s="41" t="s">
        <v>187</v>
      </c>
      <c r="B7" s="40" t="s">
        <v>188</v>
      </c>
      <c r="C7" s="42"/>
      <c r="AA7" s="7">
        <f>AA3-AA12*100</f>
        <v>0</v>
      </c>
    </row>
    <row r="8" spans="1:27" ht="12.75" customHeight="1" x14ac:dyDescent="0.35">
      <c r="AA8" s="7">
        <f>0</f>
        <v>0</v>
      </c>
    </row>
    <row r="9" spans="1:27" ht="12.75" customHeight="1" x14ac:dyDescent="0.35">
      <c r="A9" s="41" t="s">
        <v>189</v>
      </c>
      <c r="B9" s="40" t="s">
        <v>190</v>
      </c>
      <c r="C9" s="42" t="s">
        <v>42</v>
      </c>
      <c r="AA9" s="7">
        <f>AA4-AA15*100</f>
        <v>0</v>
      </c>
    </row>
    <row r="10" spans="1:27" ht="12.75" customHeight="1" x14ac:dyDescent="0.35">
      <c r="AA10" s="7">
        <f>ROUND(AA5-AA18*100,0)</f>
        <v>0</v>
      </c>
    </row>
    <row r="11" spans="1:27" ht="25.5" customHeight="1" x14ac:dyDescent="0.35">
      <c r="A11" s="41" t="s">
        <v>179</v>
      </c>
      <c r="B11" s="40" t="s">
        <v>180</v>
      </c>
      <c r="C11" s="122" t="s">
        <v>43</v>
      </c>
      <c r="D11" s="122"/>
      <c r="E11" s="122"/>
      <c r="F11" s="122"/>
      <c r="G11" s="122"/>
      <c r="H11" s="122"/>
      <c r="I11" s="122"/>
      <c r="J11" s="122"/>
      <c r="AA11" s="7">
        <f>AA6</f>
        <v>0</v>
      </c>
    </row>
    <row r="12" spans="1:27" ht="12.75" customHeight="1" x14ac:dyDescent="0.35">
      <c r="AA12" s="7">
        <f>INT(AA3/100)</f>
        <v>0</v>
      </c>
    </row>
    <row r="13" spans="1:27" ht="12.75" customHeight="1" x14ac:dyDescent="0.35">
      <c r="A13" s="41" t="s">
        <v>191</v>
      </c>
      <c r="B13" s="40" t="s">
        <v>192</v>
      </c>
      <c r="C13" s="42" t="s">
        <v>203</v>
      </c>
      <c r="AA13" s="7">
        <f>INT((AA3-AA12*100)/10)</f>
        <v>0</v>
      </c>
    </row>
    <row r="14" spans="1:27" ht="12.75" customHeight="1" x14ac:dyDescent="0.35">
      <c r="AA14" s="7">
        <f>AA3-AA12*100-AA13*10</f>
        <v>0</v>
      </c>
    </row>
    <row r="15" spans="1:27" ht="12.75" customHeight="1" x14ac:dyDescent="0.35">
      <c r="A15" s="41" t="s">
        <v>193</v>
      </c>
      <c r="B15" s="40" t="s">
        <v>194</v>
      </c>
      <c r="C15" s="42" t="s">
        <v>204</v>
      </c>
      <c r="AA15" s="7">
        <f>INT(AA4/100)</f>
        <v>0</v>
      </c>
    </row>
    <row r="16" spans="1:27" ht="12.75" customHeight="1" x14ac:dyDescent="0.35">
      <c r="AA16" s="7">
        <f>INT((AA4-AA15*100)/10)</f>
        <v>0</v>
      </c>
    </row>
    <row r="17" spans="1:27" ht="12.75" customHeight="1" x14ac:dyDescent="0.35">
      <c r="A17" s="41" t="s">
        <v>195</v>
      </c>
      <c r="B17" s="40" t="s">
        <v>196</v>
      </c>
      <c r="C17" s="42" t="s">
        <v>205</v>
      </c>
      <c r="AA17" s="7">
        <f>AA4-AA15*100-AA16*10</f>
        <v>0</v>
      </c>
    </row>
    <row r="18" spans="1:27" ht="12.75" customHeight="1" x14ac:dyDescent="0.35">
      <c r="AA18" s="7">
        <f>INT(AA5/100)</f>
        <v>0</v>
      </c>
    </row>
    <row r="19" spans="1:27" ht="12.75" customHeight="1" x14ac:dyDescent="0.35">
      <c r="C19" s="43">
        <v>0.2</v>
      </c>
      <c r="E19" s="44" t="s">
        <v>197</v>
      </c>
      <c r="AA19" s="7">
        <f>INT((AA5-AA18*100)/10)</f>
        <v>0</v>
      </c>
    </row>
    <row r="20" spans="1:27" ht="12.75" customHeight="1" x14ac:dyDescent="0.35">
      <c r="C20" s="45">
        <v>5.5E-2</v>
      </c>
      <c r="E20" s="44" t="s">
        <v>198</v>
      </c>
      <c r="AA20" s="7">
        <f>AA5-AA18*100-AA19*10</f>
        <v>0</v>
      </c>
    </row>
    <row r="21" spans="1:27" ht="12.75" customHeight="1" x14ac:dyDescent="0.35">
      <c r="C21" s="45">
        <v>0</v>
      </c>
      <c r="E21" s="44" t="s">
        <v>199</v>
      </c>
      <c r="AA21" s="7">
        <f>INT(AA6/10)</f>
        <v>0</v>
      </c>
    </row>
    <row r="22" spans="1:27" ht="12.75" customHeight="1" x14ac:dyDescent="0.35">
      <c r="C22" s="46">
        <v>0</v>
      </c>
      <c r="E22" s="44" t="s">
        <v>200</v>
      </c>
      <c r="AA22" s="7">
        <f>ROUND(AA6-AA21*10,0)</f>
        <v>0</v>
      </c>
    </row>
    <row r="23" spans="1:27" ht="12.75" customHeight="1" x14ac:dyDescent="0.35">
      <c r="AA23" s="7" t="str">
        <f>IF(AA12=0,"",IF(AA12=1,"",IF(AA12=2,"deux ",IF(AA12=3,"trois ",IF(AA12=4,"quatre ",IF(AA12=5,"cinq ",AA42))))))</f>
        <v/>
      </c>
    </row>
    <row r="24" spans="1:27" ht="12.75" customHeight="1" x14ac:dyDescent="0.35">
      <c r="A24" s="41" t="s">
        <v>181</v>
      </c>
      <c r="B24" s="40" t="s">
        <v>182</v>
      </c>
      <c r="C24" s="122" t="s">
        <v>206</v>
      </c>
      <c r="D24" s="122"/>
      <c r="E24" s="122"/>
      <c r="F24" s="122"/>
      <c r="G24" s="122"/>
      <c r="H24" s="122"/>
      <c r="I24" s="122"/>
      <c r="J24" s="122"/>
      <c r="AA24" s="7" t="str">
        <f>IF(AA12=0,"",IF(AA12&lt;2,"cent ",AA43))</f>
        <v/>
      </c>
    </row>
    <row r="25" spans="1:27" ht="12.75" customHeight="1" x14ac:dyDescent="0.35">
      <c r="AA25" s="7" t="str">
        <f>IF(AA13=1,AA44,IF(AA13=7,AA64,IF(AA13=9,AA80,AA89)))</f>
        <v/>
      </c>
    </row>
    <row r="26" spans="1:27" ht="12.75" customHeight="1" x14ac:dyDescent="0.35">
      <c r="A26" s="41" t="s">
        <v>183</v>
      </c>
      <c r="B26" s="40" t="s">
        <v>184</v>
      </c>
      <c r="C26" s="122" t="s">
        <v>207</v>
      </c>
      <c r="D26" s="122"/>
      <c r="E26" s="122"/>
      <c r="F26" s="122"/>
      <c r="G26" s="122"/>
      <c r="H26" s="122"/>
      <c r="I26" s="122"/>
      <c r="J26" s="122"/>
      <c r="AA26" s="7" t="str">
        <f>IF(AA7=11,"",IF(AA7=12,"",IF(AA7=13,"",IF(AA7=14,"",IF(AA7=15,"",IF(AA7=16,"",AA45))))))</f>
        <v/>
      </c>
    </row>
    <row r="27" spans="1:27" ht="12.75" customHeight="1" x14ac:dyDescent="0.35">
      <c r="AA27" s="7" t="str">
        <f>IF(AA3=0,"",IF(AA3&lt;2,"million ","millions "))</f>
        <v/>
      </c>
    </row>
    <row r="28" spans="1:27" ht="12.75" customHeight="1" x14ac:dyDescent="0.35">
      <c r="A28" s="41" t="s">
        <v>185</v>
      </c>
      <c r="B28" s="40" t="s">
        <v>186</v>
      </c>
      <c r="C28" s="122"/>
      <c r="D28" s="122"/>
      <c r="E28" s="122"/>
      <c r="F28" s="122"/>
      <c r="G28" s="122"/>
      <c r="H28" s="122"/>
      <c r="I28" s="122"/>
      <c r="J28" s="122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5">
      <c r="AA29" s="7" t="str">
        <f>IF(AA15=0,"",IF(AA15&lt;2,"cent ",AA47))</f>
        <v/>
      </c>
    </row>
    <row r="30" spans="1:27" ht="12.75" customHeight="1" x14ac:dyDescent="0.35">
      <c r="AA30" s="7" t="str">
        <f>IF(AA16=1,AA48,IF(AA16=7,AA66,IF(AA16=9,AA81,AA90)))</f>
        <v/>
      </c>
    </row>
    <row r="31" spans="1:27" ht="12.75" customHeight="1" x14ac:dyDescent="0.35">
      <c r="AA31" s="7" t="str">
        <f>IF(AA4=1,"",AA49)</f>
        <v/>
      </c>
    </row>
    <row r="32" spans="1:27" ht="12.75" customHeight="1" x14ac:dyDescent="0.35">
      <c r="AA32" s="7" t="str">
        <f>IF(AA4&gt;0,"mille ","")</f>
        <v/>
      </c>
    </row>
    <row r="33" spans="27:27" ht="12.75" customHeight="1" x14ac:dyDescent="0.3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5">
      <c r="AA34" s="7" t="str">
        <f>IF(AA18=0,"",IF(AA18&lt;2,"cent ",AA51))</f>
        <v/>
      </c>
    </row>
    <row r="35" spans="27:27" ht="12.75" customHeight="1" x14ac:dyDescent="0.35">
      <c r="AA35" s="7" t="str">
        <f>IF(AA19=1,AA52,IF(AA19=7,AA68,IF(AA19=9,AA83,AA91)))</f>
        <v/>
      </c>
    </row>
    <row r="36" spans="27:27" ht="12.75" customHeight="1" x14ac:dyDescent="0.35">
      <c r="AA36" s="7" t="str">
        <f>IF(AA10=11,"",IF(AA10=12,"",IF(AA10=13,"",IF(AA10=14,"",IF(AA10=15,"",IF(AA10=16,"",AA53))))))</f>
        <v/>
      </c>
    </row>
    <row r="37" spans="27:27" ht="12.75" customHeight="1" x14ac:dyDescent="0.35">
      <c r="AA37" s="7" t="str">
        <f>IF(INT(AA1&lt;2),"euro ","euros ")</f>
        <v xml:space="preserve">euro </v>
      </c>
    </row>
    <row r="38" spans="27:27" ht="12.75" customHeight="1" x14ac:dyDescent="0.35">
      <c r="AA38" s="7" t="str">
        <f>IF(AA6&gt;0,"et ","")</f>
        <v/>
      </c>
    </row>
    <row r="39" spans="27:27" ht="12.75" customHeight="1" x14ac:dyDescent="0.35">
      <c r="AA39" s="7" t="str">
        <f>IF(AA21=1,AA54,IF(AA21=7,AA70,IF(AA21=9,AA84,AA92)))</f>
        <v/>
      </c>
    </row>
    <row r="40" spans="27:27" ht="12.75" customHeight="1" x14ac:dyDescent="0.35">
      <c r="AA40" s="7" t="str">
        <f>IF(AA11=11,"",IF(AA11=12,"",IF(AA11=13,"",IF(AA11=14,"",IF(AA11=15,"",IF(AA11=16,"",AA55))))))</f>
        <v/>
      </c>
    </row>
    <row r="41" spans="27:27" ht="12.75" customHeight="1" x14ac:dyDescent="0.35">
      <c r="AA41" s="7" t="str">
        <f>IF(AA6=0,"",IF(AA6&lt;2,"centime","centimes"))</f>
        <v/>
      </c>
    </row>
    <row r="42" spans="27:27" ht="12.75" customHeight="1" x14ac:dyDescent="0.35">
      <c r="AA42" s="7" t="str">
        <f>IF(AA3=0," ",IF(AA12=6,"six ",IF(AA12=7,"sept ",IF(AA12=8,"huit ",IF(AA12=9,"neuf ",)))))</f>
        <v xml:space="preserve"> </v>
      </c>
    </row>
    <row r="43" spans="27:27" ht="12.75" customHeight="1" x14ac:dyDescent="0.35">
      <c r="AA43" s="7" t="str">
        <f>IF(AA7&gt;0,"cent ", "cents ")</f>
        <v xml:space="preserve">cents </v>
      </c>
    </row>
    <row r="44" spans="27:27" ht="12.75" customHeight="1" x14ac:dyDescent="0.3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5">
      <c r="AA45" s="7" t="str">
        <f>IF(AA7=17,"",IF(AA7=18,"",IF(AA7=19,"",AA57)))</f>
        <v/>
      </c>
    </row>
    <row r="46" spans="27:27" ht="12.75" customHeight="1" x14ac:dyDescent="0.35">
      <c r="AA46" s="7">
        <f>IF(AA15=6,"six ",IF(AA15=7,"sept ",IF(AA15=8,"huit ",IF(AA15=9,"neuf ",))))</f>
        <v>0</v>
      </c>
    </row>
    <row r="47" spans="27:27" ht="12.75" customHeight="1" x14ac:dyDescent="0.35">
      <c r="AA47" s="7" t="str">
        <f>IF(AA9&gt;0,"cent ", "cents ")</f>
        <v xml:space="preserve">cents </v>
      </c>
    </row>
    <row r="48" spans="27:27" ht="12.75" customHeight="1" x14ac:dyDescent="0.3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5">
      <c r="AA49" s="7" t="str">
        <f>IF(AA9=11,"",IF(AA9=12,"",IF(AA9=13,"",IF(AA9=14,"",IF(AA9=15,"",IF(AA9=16,"",AA59))))))</f>
        <v/>
      </c>
    </row>
    <row r="50" spans="27:27" ht="12.75" customHeight="1" x14ac:dyDescent="0.35">
      <c r="AA50" s="7">
        <f>IF(AA18=6,"six ",IF(AA18=7,"sept ",IF(AA18=8,"huit ",IF(AA18=9,"neuf ",))))</f>
        <v>0</v>
      </c>
    </row>
    <row r="51" spans="27:27" ht="12.75" customHeight="1" x14ac:dyDescent="0.35">
      <c r="AA51" s="7" t="str">
        <f>IF(AA10&gt;0,"cent ", "cents ")</f>
        <v xml:space="preserve">cents </v>
      </c>
    </row>
    <row r="52" spans="27:27" ht="12.75" customHeight="1" x14ac:dyDescent="0.3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5">
      <c r="AA53" s="7" t="str">
        <f>IF(AA10=17,"",IF(AA10=18,"",IF(AA10=19,"",AA61)))</f>
        <v/>
      </c>
    </row>
    <row r="54" spans="27:27" ht="12.75" customHeight="1" x14ac:dyDescent="0.3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5">
      <c r="AA55" s="7" t="str">
        <f>IF(AA11=17,"",IF(AA11=18,"",IF(AA11=19,"",AA63)))</f>
        <v/>
      </c>
    </row>
    <row r="56" spans="27:27" ht="12.75" customHeight="1" x14ac:dyDescent="0.35">
      <c r="AA56" s="7" t="str">
        <f>IF(AA7=16,"seize ",IF(AA7=17,"dix-sept ",IF(AA7=18,"dix-huit ",IF(AA7=19,"dix-neuf ",AA64))))</f>
        <v/>
      </c>
    </row>
    <row r="57" spans="27:27" ht="12.75" customHeight="1" x14ac:dyDescent="0.35">
      <c r="AA57" s="7" t="str">
        <f>IF(AA7=21,"et un ",IF(AA7=31,"et un ",IF(AA7=41,"et un ",IF(AA7=51,"et un ",IF(AA7=61,"et un ",AA65)))))</f>
        <v/>
      </c>
    </row>
    <row r="58" spans="27:27" ht="12.75" customHeight="1" x14ac:dyDescent="0.35">
      <c r="AA58" s="7" t="str">
        <f>IF(AA9=16,"seize ",IF(AA9=17,"dix-sept ",IF(AA9=18,"dix-huit ",IF(AA9=19,"dix-neuf ",AA66))))</f>
        <v/>
      </c>
    </row>
    <row r="59" spans="27:27" ht="12.75" customHeight="1" x14ac:dyDescent="0.35">
      <c r="AA59" s="7" t="str">
        <f>IF(AA9=17,"",IF(AA9=18,"",IF(AA9=19,"",AA67)))</f>
        <v/>
      </c>
    </row>
    <row r="60" spans="27:27" ht="12.75" customHeight="1" x14ac:dyDescent="0.35">
      <c r="AA60" s="7" t="str">
        <f>IF(AA10=16,"seize ",IF(AA10=17,"dix-sept ",IF(AA10=18,"dix-huit ",IF(AA10=19,"dix-neuf ",AA68))))</f>
        <v/>
      </c>
    </row>
    <row r="61" spans="27:27" ht="12.75" customHeight="1" x14ac:dyDescent="0.35">
      <c r="AA61" s="7" t="str">
        <f>IF(AA10=21,"et un ",IF(AA10=31,"et un ",IF(AA10=41,"et un ",IF(AA10=51,"et un ",IF(AA10=61,"et un ",AA69)))))</f>
        <v/>
      </c>
    </row>
    <row r="62" spans="27:27" ht="12.75" customHeight="1" x14ac:dyDescent="0.35">
      <c r="AA62" s="7" t="str">
        <f>IF(AA11=16,"seize ",IF(AA11=17,"dix-sept ",IF(AA11=18,"dix-huit ",IF(AA11=19,"dix-neuf ",AA70))))</f>
        <v/>
      </c>
    </row>
    <row r="63" spans="27:27" ht="12.75" customHeight="1" x14ac:dyDescent="0.35">
      <c r="AA63" s="7" t="str">
        <f>IF(AA11=21,"et un ",IF(AA11=31,"et un ",IF(AA11=41,"et un ",IF(AA11=51,"et un ",IF(AA11=61,"et un ",AA71)))))</f>
        <v/>
      </c>
    </row>
    <row r="64" spans="27:27" ht="12.75" customHeight="1" x14ac:dyDescent="0.3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5">
      <c r="AA67" s="7" t="str">
        <f>IF(AA9=21,"et un ",IF(AA9=31,"et un ",IF(AA9=41,"et un ",IF(AA9=51,"et un ",IF(AA9=61,"et un ",AA75)))))</f>
        <v/>
      </c>
    </row>
    <row r="68" spans="27:27" ht="12.75" customHeight="1" x14ac:dyDescent="0.3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5">
      <c r="AA73" s="7">
        <f>IF(AA13=9,"",IF(AA14=6,"six ",IF(AA14=7,"sept ",IF(AA14=8,"huit ",IF(AA14=9,"neuf ",)))))</f>
        <v>0</v>
      </c>
    </row>
    <row r="74" spans="27:27" ht="12.75" customHeight="1" x14ac:dyDescent="0.3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5">
      <c r="AA77" s="7">
        <f>IF(AA19=9,"",IF(AA20=6,"six ",IF(AA20=7,"sept ",IF(AA20=8,"huit ",IF(AA20=9,"neuf ",)))))</f>
        <v>0</v>
      </c>
    </row>
    <row r="78" spans="27:27" ht="12.75" customHeight="1" x14ac:dyDescent="0.3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5">
      <c r="AA79" s="7">
        <f>IF(AA21=9,"",IF(AA22=6,"six ",IF(AA22=7,"sept ",IF(AA22=8,"huit ",IF(AA22=9,"neuf ",)))))</f>
        <v>0</v>
      </c>
    </row>
    <row r="80" spans="27:27" ht="12.75" customHeight="1" x14ac:dyDescent="0.3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5">
      <c r="AA82" s="7">
        <f>IF(AA16=9,"",IF(AA17=6,"six ",IF(AA17=7,"sept ",IF(AA17=8,"huit ",IF(AA17=9,"neuf ",)))))</f>
        <v>0</v>
      </c>
    </row>
    <row r="83" spans="27:27" ht="12.75" customHeight="1" x14ac:dyDescent="0.3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5">
      <c r="AA89" s="7" t="str">
        <f>IF(AA13=2,"vingt ",IF(AA13=3,"trente ",IF(AA13=4,"quarante ",IF(AA13=5,"cinquante ",AA93))))</f>
        <v/>
      </c>
    </row>
    <row r="90" spans="27:27" ht="12.75" customHeight="1" x14ac:dyDescent="0.35">
      <c r="AA90" s="7" t="str">
        <f>IF(AA16=2,"vingt ",IF(AA16=3,"trente ",IF(AA16=4,"quarante ",IF(AA16=5,"cinquante ",AA94))))</f>
        <v/>
      </c>
    </row>
    <row r="91" spans="27:27" ht="12.75" customHeight="1" x14ac:dyDescent="0.35">
      <c r="AA91" s="7" t="str">
        <f>IF(AA19=2,"vingt ",IF(AA19=3,"trente ",IF(AA19=4,"quarante ",IF(AA19=5,"cinquante ",AA95))))</f>
        <v/>
      </c>
    </row>
    <row r="92" spans="27:27" ht="12.75" customHeight="1" x14ac:dyDescent="0.35">
      <c r="AA92" s="7" t="str">
        <f>IF(AA21=2,"vingt ",IF(AA21=3,"trente ",IF(AA21=4,"quarante ",IF(AA21=5,"cinquante ",AA96))))</f>
        <v/>
      </c>
    </row>
    <row r="93" spans="27:27" ht="12.75" customHeight="1" x14ac:dyDescent="0.35">
      <c r="AA93" s="7" t="str">
        <f>IF(AA13=6,"soixante ",IF(AA7=80,"quatre-vingts ",IF(AA13=8,"quatre-vingt-","")))</f>
        <v/>
      </c>
    </row>
    <row r="94" spans="27:27" ht="12.75" customHeight="1" x14ac:dyDescent="0.35">
      <c r="AA94" s="7" t="str">
        <f>IF(AA16=6,"soixante ",IF(AA9=80,"quatre-vingts ",IF(AA16=8,"quatre-vingt-","")))</f>
        <v/>
      </c>
    </row>
    <row r="95" spans="27:27" ht="12.75" customHeight="1" x14ac:dyDescent="0.35">
      <c r="AA95" s="7" t="str">
        <f>IF(AA19=6,"soixante ",IF(AA10=80,"quatre-vingts ",IF(AA19=8,"quatre-vingt-","")))</f>
        <v/>
      </c>
    </row>
    <row r="96" spans="27:27" ht="12.75" customHeight="1" x14ac:dyDescent="0.35">
      <c r="AA96" s="7" t="str">
        <f>IF(AA21=6,"soixante ",IF(AA11=80,"quatre-vingts ",IF(AA21=8,"quatre-vingt-","")))</f>
        <v/>
      </c>
    </row>
    <row r="97" spans="27:27" ht="12.75" customHeight="1" x14ac:dyDescent="0.35">
      <c r="AA97" s="7">
        <f>0</f>
        <v>0</v>
      </c>
    </row>
    <row r="98" spans="27:27" ht="12.75" customHeight="1" x14ac:dyDescent="0.3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7265625" defaultRowHeight="14.5" x14ac:dyDescent="0.35"/>
  <cols>
    <col min="1" max="1" width="24.7265625" customWidth="1"/>
  </cols>
  <sheetData>
    <row r="1" spans="1:3" x14ac:dyDescent="0.35">
      <c r="A1" s="7" t="s">
        <v>208</v>
      </c>
      <c r="B1" s="7" t="s">
        <v>209</v>
      </c>
    </row>
    <row r="2" spans="1:3" x14ac:dyDescent="0.35">
      <c r="A2" s="7" t="s">
        <v>210</v>
      </c>
      <c r="B2" s="7" t="s">
        <v>201</v>
      </c>
    </row>
    <row r="3" spans="1:3" x14ac:dyDescent="0.35">
      <c r="A3" s="7" t="s">
        <v>211</v>
      </c>
      <c r="B3" s="7">
        <v>1</v>
      </c>
    </row>
    <row r="4" spans="1:3" x14ac:dyDescent="0.35">
      <c r="A4" s="7" t="s">
        <v>212</v>
      </c>
      <c r="B4" s="7">
        <v>0</v>
      </c>
    </row>
    <row r="5" spans="1:3" x14ac:dyDescent="0.35">
      <c r="A5" s="7" t="s">
        <v>213</v>
      </c>
      <c r="B5" s="7">
        <v>0</v>
      </c>
    </row>
    <row r="6" spans="1:3" x14ac:dyDescent="0.35">
      <c r="A6" s="7" t="s">
        <v>214</v>
      </c>
      <c r="B6" s="7">
        <v>1</v>
      </c>
    </row>
    <row r="7" spans="1:3" x14ac:dyDescent="0.35">
      <c r="A7" s="7" t="s">
        <v>215</v>
      </c>
      <c r="B7" s="7">
        <v>1</v>
      </c>
    </row>
    <row r="8" spans="1:3" x14ac:dyDescent="0.35">
      <c r="A8" s="7" t="s">
        <v>216</v>
      </c>
      <c r="B8" s="7">
        <v>0</v>
      </c>
    </row>
    <row r="9" spans="1:3" x14ac:dyDescent="0.35">
      <c r="A9" s="7" t="s">
        <v>217</v>
      </c>
      <c r="B9" s="7">
        <v>0</v>
      </c>
    </row>
    <row r="10" spans="1:3" x14ac:dyDescent="0.35">
      <c r="A10" s="7" t="s">
        <v>218</v>
      </c>
      <c r="C10" s="7" t="s">
        <v>219</v>
      </c>
    </row>
    <row r="11" spans="1:3" x14ac:dyDescent="0.35">
      <c r="A11" s="7" t="s">
        <v>220</v>
      </c>
      <c r="B11" s="7">
        <v>0</v>
      </c>
    </row>
    <row r="12" spans="1:3" x14ac:dyDescent="0.35">
      <c r="A12" s="7" t="s">
        <v>221</v>
      </c>
      <c r="B12" s="7" t="s">
        <v>222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7265625" defaultRowHeight="12.75" customHeight="1" x14ac:dyDescent="0.35"/>
  <cols>
    <col min="1" max="1" width="6.7265625" customWidth="1"/>
    <col min="2" max="2" width="35" customWidth="1"/>
    <col min="3" max="10" width="11.453125" customWidth="1"/>
  </cols>
  <sheetData>
    <row r="2" spans="1:10" ht="12.75" customHeight="1" x14ac:dyDescent="0.35">
      <c r="B2" s="125" t="s">
        <v>223</v>
      </c>
      <c r="C2" s="125"/>
      <c r="D2" s="125"/>
      <c r="E2" s="125"/>
      <c r="F2" s="125"/>
      <c r="G2" s="125"/>
      <c r="H2" s="125"/>
      <c r="I2" s="125"/>
      <c r="J2" s="125"/>
    </row>
    <row r="4" spans="1:10" ht="12.75" customHeight="1" x14ac:dyDescent="0.35">
      <c r="A4" s="41" t="s">
        <v>175</v>
      </c>
      <c r="B4" s="40" t="s">
        <v>224</v>
      </c>
      <c r="C4" s="124"/>
      <c r="D4" s="124"/>
      <c r="E4" s="124"/>
      <c r="F4" s="124"/>
      <c r="G4" s="124"/>
      <c r="H4" s="124"/>
      <c r="I4" s="124"/>
      <c r="J4" s="124"/>
    </row>
    <row r="6" spans="1:10" ht="12.75" customHeight="1" x14ac:dyDescent="0.35">
      <c r="A6" s="41" t="s">
        <v>177</v>
      </c>
      <c r="B6" s="40" t="s">
        <v>225</v>
      </c>
      <c r="C6" s="124"/>
      <c r="D6" s="124"/>
      <c r="E6" s="124"/>
      <c r="F6" s="124"/>
      <c r="G6" s="124"/>
      <c r="H6" s="124"/>
      <c r="I6" s="124"/>
      <c r="J6" s="124"/>
    </row>
    <row r="8" spans="1:10" ht="12.75" customHeight="1" x14ac:dyDescent="0.35">
      <c r="A8" s="41" t="s">
        <v>187</v>
      </c>
      <c r="B8" s="40" t="s">
        <v>226</v>
      </c>
      <c r="C8" s="124"/>
      <c r="D8" s="124"/>
      <c r="E8" s="124"/>
      <c r="F8" s="124"/>
      <c r="G8" s="124"/>
      <c r="H8" s="124"/>
      <c r="I8" s="124"/>
      <c r="J8" s="124"/>
    </row>
    <row r="10" spans="1:10" ht="12.75" customHeight="1" x14ac:dyDescent="0.35">
      <c r="A10" s="41" t="s">
        <v>189</v>
      </c>
      <c r="B10" s="40" t="s">
        <v>227</v>
      </c>
      <c r="C10" s="126"/>
      <c r="D10" s="126"/>
      <c r="E10" s="126"/>
      <c r="F10" s="126"/>
      <c r="G10" s="126"/>
      <c r="H10" s="126"/>
      <c r="I10" s="126"/>
      <c r="J10" s="126"/>
    </row>
    <row r="12" spans="1:10" ht="12.75" customHeight="1" x14ac:dyDescent="0.35">
      <c r="A12" s="41" t="s">
        <v>179</v>
      </c>
      <c r="B12" s="40" t="s">
        <v>228</v>
      </c>
      <c r="C12" s="124"/>
      <c r="D12" s="124"/>
      <c r="E12" s="124"/>
      <c r="F12" s="124"/>
      <c r="G12" s="124"/>
      <c r="H12" s="124"/>
      <c r="I12" s="124"/>
      <c r="J12" s="124"/>
    </row>
    <row r="14" spans="1:10" ht="12.75" customHeight="1" x14ac:dyDescent="0.35">
      <c r="A14" s="41" t="s">
        <v>191</v>
      </c>
      <c r="B14" s="40" t="s">
        <v>229</v>
      </c>
      <c r="C14" s="124"/>
      <c r="D14" s="124"/>
      <c r="E14" s="124"/>
      <c r="F14" s="124"/>
      <c r="G14" s="124"/>
      <c r="H14" s="124"/>
      <c r="I14" s="124"/>
      <c r="J14" s="124"/>
    </row>
    <row r="16" spans="1:10" ht="12.75" customHeight="1" x14ac:dyDescent="0.35">
      <c r="A16" s="41" t="s">
        <v>193</v>
      </c>
      <c r="B16" s="40" t="s">
        <v>230</v>
      </c>
      <c r="C16" s="124"/>
      <c r="D16" s="124"/>
      <c r="E16" s="124"/>
      <c r="F16" s="124"/>
      <c r="G16" s="124"/>
      <c r="H16" s="124"/>
      <c r="I16" s="124"/>
      <c r="J16" s="124"/>
    </row>
    <row r="18" spans="1:10" ht="12.75" customHeight="1" x14ac:dyDescent="0.35">
      <c r="A18" s="41" t="s">
        <v>195</v>
      </c>
      <c r="B18" s="40" t="s">
        <v>231</v>
      </c>
      <c r="C18" s="123"/>
      <c r="D18" s="123"/>
      <c r="E18" s="123"/>
      <c r="F18" s="123"/>
      <c r="G18" s="123"/>
      <c r="H18" s="123"/>
      <c r="I18" s="123"/>
      <c r="J18" s="123"/>
    </row>
    <row r="20" spans="1:10" ht="12.75" customHeight="1" x14ac:dyDescent="0.35">
      <c r="A20" s="41" t="s">
        <v>232</v>
      </c>
      <c r="B20" s="40" t="s">
        <v>233</v>
      </c>
      <c r="C20" s="123"/>
      <c r="D20" s="123"/>
      <c r="E20" s="123"/>
      <c r="F20" s="123"/>
      <c r="G20" s="123"/>
      <c r="H20" s="123"/>
      <c r="I20" s="123"/>
      <c r="J20" s="123"/>
    </row>
    <row r="22" spans="1:10" ht="12.75" customHeight="1" x14ac:dyDescent="0.35">
      <c r="A22" s="41" t="s">
        <v>181</v>
      </c>
      <c r="B22" s="40" t="s">
        <v>234</v>
      </c>
      <c r="C22" s="123"/>
      <c r="D22" s="123"/>
      <c r="E22" s="123"/>
      <c r="F22" s="123"/>
      <c r="G22" s="123"/>
      <c r="H22" s="123"/>
      <c r="I22" s="123"/>
      <c r="J22" s="123"/>
    </row>
    <row r="24" spans="1:10" ht="12.75" customHeight="1" x14ac:dyDescent="0.35">
      <c r="A24" s="41" t="s">
        <v>183</v>
      </c>
      <c r="B24" s="40" t="s">
        <v>235</v>
      </c>
      <c r="C24" s="124"/>
      <c r="D24" s="124"/>
      <c r="E24" s="124"/>
      <c r="F24" s="124"/>
      <c r="G24" s="124"/>
      <c r="H24" s="124"/>
      <c r="I24" s="124"/>
      <c r="J24" s="124"/>
    </row>
    <row r="28" spans="1:10" ht="60" customHeight="1" x14ac:dyDescent="0.35">
      <c r="A28" s="41" t="s">
        <v>185</v>
      </c>
      <c r="B28" s="40" t="s">
        <v>236</v>
      </c>
      <c r="C28" s="124"/>
      <c r="D28" s="124"/>
      <c r="E28" s="124"/>
      <c r="F28" s="124"/>
      <c r="G28" s="124"/>
      <c r="H28" s="124"/>
      <c r="I28" s="124"/>
      <c r="J28" s="124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8.7265625" defaultRowHeight="12.75" customHeight="1" x14ac:dyDescent="0.35"/>
  <cols>
    <col min="1" max="1" width="6.7265625" customWidth="1"/>
    <col min="2" max="2" width="68.1796875" customWidth="1"/>
    <col min="3" max="6" width="15.54296875" customWidth="1"/>
  </cols>
  <sheetData>
    <row r="2" spans="2:6" ht="16.25" customHeight="1" x14ac:dyDescent="0.35">
      <c r="B2" s="127" t="s">
        <v>237</v>
      </c>
      <c r="C2" s="127"/>
      <c r="D2" s="127"/>
      <c r="E2" s="127"/>
      <c r="F2" s="127"/>
    </row>
    <row r="4" spans="2:6" ht="12.75" customHeight="1" x14ac:dyDescent="0.35">
      <c r="B4" s="47" t="s">
        <v>238</v>
      </c>
      <c r="C4" s="47" t="s">
        <v>60</v>
      </c>
      <c r="D4" s="47" t="s">
        <v>239</v>
      </c>
      <c r="E4" s="47" t="s">
        <v>240</v>
      </c>
      <c r="F4" s="47" t="s">
        <v>241</v>
      </c>
    </row>
    <row r="6" spans="2:6" ht="12.75" customHeight="1" x14ac:dyDescent="0.35">
      <c r="B6" s="48"/>
      <c r="C6" s="49"/>
      <c r="D6" s="50"/>
      <c r="E6" s="51"/>
      <c r="F6" s="52" t="str">
        <f>IF(AND(E6= "",D6= ""), "", ROUND(ROUND(E6, 2) * ROUND(D6, 3), 2))</f>
        <v/>
      </c>
    </row>
    <row r="8" spans="2:6" ht="12.75" customHeight="1" x14ac:dyDescent="0.35">
      <c r="B8" s="48"/>
      <c r="C8" s="49"/>
      <c r="D8" s="50"/>
      <c r="E8" s="51"/>
      <c r="F8" s="52" t="str">
        <f>IF(AND(E8= "",D8= ""), "", ROUND(ROUND(E8, 2) * ROUND(D8, 3), 2))</f>
        <v/>
      </c>
    </row>
    <row r="10" spans="2:6" ht="12.75" customHeight="1" x14ac:dyDescent="0.35">
      <c r="B10" s="48"/>
      <c r="C10" s="49"/>
      <c r="D10" s="50"/>
      <c r="E10" s="51"/>
      <c r="F10" s="52" t="str">
        <f>IF(AND(E10= "",D10= ""), "", ROUND(ROUND(E10, 2) * ROUND(D10, 3), 2))</f>
        <v/>
      </c>
    </row>
    <row r="12" spans="2:6" ht="12.75" customHeight="1" x14ac:dyDescent="0.35">
      <c r="B12" s="48"/>
      <c r="C12" s="49"/>
      <c r="D12" s="50"/>
      <c r="E12" s="51"/>
      <c r="F12" s="52" t="str">
        <f>IF(AND(E12= "",D12= ""), "", ROUND(ROUND(E12, 2) * ROUND(D12, 3), 2))</f>
        <v/>
      </c>
    </row>
    <row r="14" spans="2:6" ht="12.75" customHeight="1" x14ac:dyDescent="0.35">
      <c r="B14" s="48"/>
      <c r="C14" s="49"/>
      <c r="D14" s="50"/>
      <c r="E14" s="51"/>
      <c r="F14" s="52" t="str">
        <f>IF(AND(E14= "",D14= ""), "", ROUND(ROUND(E14, 2) * ROUND(D14, 3), 2))</f>
        <v/>
      </c>
    </row>
    <row r="16" spans="2:6" ht="12.75" customHeight="1" x14ac:dyDescent="0.35">
      <c r="B16" s="48"/>
      <c r="C16" s="49"/>
      <c r="D16" s="50"/>
      <c r="E16" s="51"/>
      <c r="F16" s="52" t="str">
        <f>IF(AND(E16= "",D16= ""), "", ROUND(ROUND(E16, 2) * ROUND(D16, 3), 2))</f>
        <v/>
      </c>
    </row>
    <row r="18" spans="2:6" ht="12.75" customHeight="1" x14ac:dyDescent="0.35">
      <c r="B18" s="48"/>
      <c r="C18" s="49"/>
      <c r="D18" s="50"/>
      <c r="E18" s="51"/>
      <c r="F18" s="52" t="str">
        <f>IF(AND(E18= "",D18= ""), "", ROUND(ROUND(E18, 2) * ROUND(D18, 3), 2))</f>
        <v/>
      </c>
    </row>
    <row r="20" spans="2:6" ht="12.75" customHeight="1" x14ac:dyDescent="0.35">
      <c r="B20" s="48"/>
      <c r="C20" s="49"/>
      <c r="D20" s="50"/>
      <c r="E20" s="51"/>
      <c r="F20" s="52" t="str">
        <f>IF(AND(E20= "",D20= ""), "", ROUND(ROUND(E20, 2) * ROUND(D20, 3), 2))</f>
        <v/>
      </c>
    </row>
    <row r="22" spans="2:6" ht="12.75" customHeight="1" x14ac:dyDescent="0.35">
      <c r="B22" s="48"/>
      <c r="C22" s="49"/>
      <c r="D22" s="50"/>
      <c r="E22" s="51"/>
      <c r="F22" s="52" t="str">
        <f>IF(AND(E22= "",D22= ""), "", ROUND(ROUND(E22, 2) * ROUND(D22, 3), 2))</f>
        <v/>
      </c>
    </row>
    <row r="24" spans="2:6" ht="12.75" customHeight="1" x14ac:dyDescent="0.35">
      <c r="B24" s="48"/>
      <c r="C24" s="49"/>
      <c r="D24" s="50"/>
      <c r="E24" s="51"/>
      <c r="F24" s="52" t="str">
        <f>IF(AND(E24= "",D24= ""), "", ROUND(ROUND(E24, 2) * ROUND(D24, 3), 2))</f>
        <v/>
      </c>
    </row>
    <row r="26" spans="2:6" ht="12.75" customHeight="1" x14ac:dyDescent="0.35">
      <c r="B26" s="48"/>
      <c r="C26" s="49"/>
      <c r="D26" s="50"/>
      <c r="E26" s="51"/>
      <c r="F26" s="52" t="str">
        <f>IF(AND(E26= "",D26= ""), "", ROUND(ROUND(E26, 2) * ROUND(D26, 3), 2))</f>
        <v/>
      </c>
    </row>
    <row r="28" spans="2:6" ht="12.75" customHeight="1" x14ac:dyDescent="0.35">
      <c r="B28" s="48"/>
      <c r="C28" s="49"/>
      <c r="D28" s="50"/>
      <c r="E28" s="51"/>
      <c r="F28" s="52" t="str">
        <f>IF(AND(E28= "",D28= ""), "", ROUND(ROUND(E28, 2) * ROUND(D28, 3), 2))</f>
        <v/>
      </c>
    </row>
    <row r="30" spans="2:6" ht="12.75" customHeight="1" x14ac:dyDescent="0.35">
      <c r="B30" s="48"/>
      <c r="C30" s="49"/>
      <c r="D30" s="50"/>
      <c r="E30" s="51"/>
      <c r="F30" s="52" t="str">
        <f>IF(AND(E30= "",D30= ""), "", ROUND(ROUND(E30, 2) * ROUND(D30, 3), 2))</f>
        <v/>
      </c>
    </row>
    <row r="32" spans="2:6" ht="12.75" customHeight="1" x14ac:dyDescent="0.35">
      <c r="B32" s="48"/>
      <c r="C32" s="49"/>
      <c r="D32" s="50"/>
      <c r="E32" s="51"/>
      <c r="F32" s="52" t="str">
        <f>IF(AND(E32= "",D32= ""), "", ROUND(ROUND(E32, 2) * ROUND(D32, 3), 2))</f>
        <v/>
      </c>
    </row>
    <row r="34" spans="2:6" ht="12.75" customHeight="1" x14ac:dyDescent="0.35">
      <c r="B34" s="48"/>
      <c r="C34" s="49"/>
      <c r="D34" s="50"/>
      <c r="E34" s="51"/>
      <c r="F34" s="52" t="str">
        <f>IF(AND(E34= "",D34= ""), "", ROUND(ROUND(E34, 2) * ROUND(D34, 3), 2))</f>
        <v/>
      </c>
    </row>
    <row r="36" spans="2:6" ht="12.75" customHeight="1" x14ac:dyDescent="0.35">
      <c r="B36" s="48"/>
      <c r="C36" s="49"/>
      <c r="D36" s="50"/>
      <c r="E36" s="51"/>
      <c r="F36" s="52" t="str">
        <f>IF(AND(E36= "",D36= ""), "", ROUND(ROUND(E36, 2) * ROUND(D36, 3), 2))</f>
        <v/>
      </c>
    </row>
    <row r="38" spans="2:6" ht="12.75" customHeight="1" x14ac:dyDescent="0.35">
      <c r="B38" s="48"/>
      <c r="C38" s="49"/>
      <c r="D38" s="50"/>
      <c r="E38" s="51"/>
      <c r="F38" s="52" t="str">
        <f>IF(AND(E38= "",D38= ""), "", ROUND(ROUND(E38, 2) * ROUND(D38, 3), 2))</f>
        <v/>
      </c>
    </row>
    <row r="40" spans="2:6" ht="12.75" customHeight="1" x14ac:dyDescent="0.35">
      <c r="B40" s="48"/>
      <c r="C40" s="49"/>
      <c r="D40" s="50"/>
      <c r="E40" s="51"/>
      <c r="F40" s="52" t="str">
        <f>IF(AND(E40= "",D40= ""), "", ROUND(ROUND(E40, 2) * ROUND(D40, 3), 2))</f>
        <v/>
      </c>
    </row>
    <row r="42" spans="2:6" ht="12.75" customHeight="1" x14ac:dyDescent="0.35">
      <c r="B42" s="48"/>
      <c r="C42" s="49"/>
      <c r="D42" s="50"/>
      <c r="E42" s="51"/>
      <c r="F42" s="52" t="str">
        <f>IF(AND(E42= "",D42= ""), "", ROUND(ROUND(E42, 2) * ROUND(D42, 3), 2))</f>
        <v/>
      </c>
    </row>
    <row r="44" spans="2:6" ht="12.75" customHeight="1" x14ac:dyDescent="0.35">
      <c r="B44" s="48"/>
      <c r="C44" s="49"/>
      <c r="D44" s="50"/>
      <c r="E44" s="51"/>
      <c r="F44" s="52" t="str">
        <f>IF(AND(E44= "",D44= ""), "", ROUND(ROUND(E44, 2) * ROUND(D44, 3), 2))</f>
        <v/>
      </c>
    </row>
    <row r="46" spans="2:6" ht="12.75" customHeight="1" x14ac:dyDescent="0.35">
      <c r="B46" s="48"/>
      <c r="C46" s="49"/>
      <c r="D46" s="50"/>
      <c r="E46" s="51"/>
      <c r="F46" s="52" t="str">
        <f>IF(AND(E46= "",D46= ""), "", ROUND(ROUND(E46, 2) * ROUND(D46, 3), 2))</f>
        <v/>
      </c>
    </row>
    <row r="48" spans="2:6" ht="12.75" customHeight="1" x14ac:dyDescent="0.35">
      <c r="B48" s="48"/>
      <c r="C48" s="49"/>
      <c r="D48" s="50"/>
      <c r="E48" s="51"/>
      <c r="F48" s="52" t="str">
        <f>IF(AND(E48= "",D48= ""), "", ROUND(ROUND(E48, 2) * ROUND(D48, 3), 2))</f>
        <v/>
      </c>
    </row>
    <row r="50" spans="2:6" ht="12.75" customHeight="1" x14ac:dyDescent="0.35">
      <c r="B50" s="48"/>
      <c r="C50" s="49"/>
      <c r="D50" s="50"/>
      <c r="E50" s="51"/>
      <c r="F50" s="52" t="str">
        <f>IF(AND(E50= "",D50= ""), "", ROUND(ROUND(E50, 2) * ROUND(D50, 3), 2))</f>
        <v/>
      </c>
    </row>
    <row r="52" spans="2:6" ht="12.75" customHeight="1" x14ac:dyDescent="0.35">
      <c r="B52" s="48"/>
      <c r="C52" s="49"/>
      <c r="D52" s="50"/>
      <c r="E52" s="51"/>
      <c r="F52" s="52" t="str">
        <f>IF(AND(E52= "",D52= ""), "", ROUND(ROUND(E52, 2) * ROUND(D52, 3), 2))</f>
        <v/>
      </c>
    </row>
    <row r="54" spans="2:6" ht="12.75" customHeight="1" x14ac:dyDescent="0.35">
      <c r="B54" s="48"/>
      <c r="C54" s="49"/>
      <c r="D54" s="50"/>
      <c r="E54" s="51"/>
      <c r="F54" s="52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Jean-Damien BRAULT</dc:creator>
  <cp:lastModifiedBy>Jean-Damien  BRAULT</cp:lastModifiedBy>
  <dcterms:created xsi:type="dcterms:W3CDTF">2025-10-30T09:47:03Z</dcterms:created>
  <dcterms:modified xsi:type="dcterms:W3CDTF">2025-10-30T10:16:48Z</dcterms:modified>
</cp:coreProperties>
</file>